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580" windowHeight="7050" tabRatio="851" activeTab="0"/>
  </bookViews>
  <sheets>
    <sheet name="Stammdaten" sheetId="1" r:id="rId1"/>
    <sheet name="Januar" sheetId="2" r:id="rId2"/>
    <sheet name="Februar" sheetId="3" r:id="rId3"/>
    <sheet name="März" sheetId="4" r:id="rId4"/>
    <sheet name="April" sheetId="5" r:id="rId5"/>
    <sheet name="weiterer Monat" sheetId="6" r:id="rId6"/>
  </sheets>
  <definedNames/>
  <calcPr fullCalcOnLoad="1"/>
</workbook>
</file>

<file path=xl/sharedStrings.xml><?xml version="1.0" encoding="utf-8"?>
<sst xmlns="http://schemas.openxmlformats.org/spreadsheetml/2006/main" count="235" uniqueCount="84">
  <si>
    <t>Kommen</t>
  </si>
  <si>
    <t>Gehen</t>
  </si>
  <si>
    <t>€</t>
  </si>
  <si>
    <t>Summe
Arbeitszeit</t>
  </si>
  <si>
    <t>Datum /
Startdatum</t>
  </si>
  <si>
    <t>Summen:</t>
  </si>
  <si>
    <t>Summe
Nachtarbeit</t>
  </si>
  <si>
    <t>Summe
Tagarbeit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</si>
  <si>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</si>
  <si>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</si>
  <si>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</si>
  <si>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</si>
  <si>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</si>
  <si>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Ostdeutschland nein=0 ja=1</t>
  </si>
  <si>
    <t>(Jahres)lohnsteuerfreibetrag auf LStKarte</t>
  </si>
  <si>
    <t>%</t>
  </si>
  <si>
    <t>Lohnsteuer</t>
  </si>
  <si>
    <t>Solidaritätszuschlag</t>
  </si>
  <si>
    <t>Kirchensteuer</t>
  </si>
  <si>
    <t>Rentenversicherung</t>
  </si>
  <si>
    <t>Krankenversicherung</t>
  </si>
  <si>
    <t>Pflegeversicherung</t>
  </si>
  <si>
    <t>Arbeitslosenversicherung</t>
  </si>
  <si>
    <t>Abzüge</t>
  </si>
  <si>
    <t>Nettolohn</t>
  </si>
  <si>
    <t>Name des Mitarbeiters</t>
  </si>
  <si>
    <r>
      <t>ergänzt von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Wolfgang Parmentier</t>
    </r>
  </si>
  <si>
    <r>
      <t xml:space="preserve">Ein Programm von </t>
    </r>
    <r>
      <rPr>
        <b/>
        <sz val="10"/>
        <rFont val="Arial"/>
        <family val="2"/>
      </rPr>
      <t>Herrman Goßens</t>
    </r>
  </si>
  <si>
    <t>Eingaben mit RETURN bestätigen</t>
  </si>
  <si>
    <t xml:space="preserve">steuerpflichtig </t>
  </si>
  <si>
    <t>Karfreitag</t>
  </si>
  <si>
    <t>Ostermontag</t>
  </si>
  <si>
    <t>Pfingstmontag</t>
  </si>
  <si>
    <t>Fronleichnam</t>
  </si>
  <si>
    <t>Christi Himmelfahrt</t>
  </si>
  <si>
    <t xml:space="preserve"> Bewegliche Feiertage </t>
  </si>
  <si>
    <t>wird in die Monatsabrechnungen übernommen</t>
  </si>
  <si>
    <t xml:space="preserve">Lohnanteil steuerfreier </t>
  </si>
  <si>
    <t>Summe
So/Feiertag</t>
  </si>
  <si>
    <t>Überstunden</t>
  </si>
  <si>
    <t>Samstagsstunden</t>
  </si>
  <si>
    <t>Überstunden Samstag</t>
  </si>
  <si>
    <t>Spätarbeitsstunden</t>
  </si>
  <si>
    <t>gefährliche Arbeitsstunden</t>
  </si>
  <si>
    <t>Zuschüsse bei</t>
  </si>
  <si>
    <t>Stundenzahl</t>
  </si>
  <si>
    <t>Summe</t>
  </si>
  <si>
    <t>pro Stunde</t>
  </si>
  <si>
    <t>sonstigem</t>
  </si>
  <si>
    <t>Grundlohn</t>
  </si>
  <si>
    <t>Lohn 20:00 - 6:00 Uhr</t>
  </si>
  <si>
    <t>Lohn an Sonn/Feiertag</t>
  </si>
  <si>
    <t>Lohnart</t>
  </si>
  <si>
    <t>Mustermann, Hans</t>
  </si>
  <si>
    <t xml:space="preserve">Gesamtlohn brutto </t>
  </si>
  <si>
    <t xml:space="preserve">Sonderlohn zusammen </t>
  </si>
  <si>
    <t>Einmalzahlung</t>
  </si>
  <si>
    <t>sonstige Bezüge, Einmalzahlung in Monatsblätter eintragen!</t>
  </si>
  <si>
    <t>andere Jahre als 01.01.XXXX eingeben!</t>
  </si>
  <si>
    <t>(obige Texte frei wählbar)</t>
  </si>
  <si>
    <t>Stundennachweis und Lohnabrechnung für</t>
  </si>
  <si>
    <t xml:space="preserve">Grundlohn </t>
  </si>
  <si>
    <t xml:space="preserve">Lohn 20:00 - 6:00 Uhr </t>
  </si>
  <si>
    <t xml:space="preserve">Lohn an Sonn/Feiertag </t>
  </si>
  <si>
    <t xml:space="preserve"> mit Eventhandler (bei Zellenänderung von C13-D51)</t>
  </si>
  <si>
    <r>
      <t xml:space="preserve"> </t>
    </r>
    <r>
      <rPr>
        <sz val="10"/>
        <rFont val="Arial"/>
        <family val="2"/>
      </rPr>
      <t>Berechnung der Steuer</t>
    </r>
    <r>
      <rPr>
        <b/>
        <sz val="10"/>
        <color indexed="10"/>
        <rFont val="Arial"/>
        <family val="2"/>
      </rPr>
      <t xml:space="preserve"> mit Schaltflächenaufruf</t>
    </r>
  </si>
  <si>
    <t xml:space="preserve">  Berechnung der Steuer </t>
  </si>
  <si>
    <t>Hinweise zum Einbinden des Gehaltsrechner-Makro unter</t>
  </si>
  <si>
    <t>http://www.parmentier.de/steuer/excelanleitung.htm</t>
  </si>
  <si>
    <t>1. Neues Tabellenblatt mit Einfügen_Tabellenblatt</t>
  </si>
  <si>
    <t>weiter Tabellenblätter einfügen:</t>
  </si>
  <si>
    <t>4. In A13 dann den nächsten Tag aus Vormonat angeben: Für Mai also =April!A43+1</t>
  </si>
  <si>
    <t>5. Karteikarte neues Tabellenblatt mit rechter Maustaste_Umbenennen, neuen Monat eintragen</t>
  </si>
  <si>
    <r>
      <t xml:space="preserve">3. Neu angelegtes Tabellenblatt aufrufen, Zelle A1 aktivieren und mit </t>
    </r>
    <r>
      <rPr>
        <b/>
        <sz val="10"/>
        <rFont val="Arial"/>
        <family val="2"/>
      </rPr>
      <t>Strg + V</t>
    </r>
    <r>
      <rPr>
        <sz val="10"/>
        <rFont val="Arial"/>
        <family val="0"/>
      </rPr>
      <t xml:space="preserve"> Märztabelle einkopieren.</t>
    </r>
  </si>
  <si>
    <r>
      <t xml:space="preserve">2. Auf z.B. März-Tabellenblatt gehen und mit </t>
    </r>
    <r>
      <rPr>
        <b/>
        <sz val="10"/>
        <rFont val="Arial"/>
        <family val="2"/>
      </rPr>
      <t>Strg + A</t>
    </r>
    <r>
      <rPr>
        <sz val="10"/>
        <rFont val="Arial"/>
        <family val="0"/>
      </rPr>
      <t xml:space="preserve"> Tabellenblatt markieren und mit Strg + C in Zwischenspeicher kopieren</t>
    </r>
  </si>
  <si>
    <t>6. Eventhandler einkopieren und anpassen.</t>
  </si>
  <si>
    <t>Vorgaben für die Lohnsteuerberechnung (nur für 2009):</t>
  </si>
  <si>
    <t>Krankenversicherung 0=privat, z.B 14,6=14,6%</t>
  </si>
  <si>
    <t>Sachsen nein=0 ja=1</t>
  </si>
  <si>
    <t>geboren vor 1941=1, 1941=2, 1942=3, 1943=4, 1944=5, nach 1944=0</t>
  </si>
  <si>
    <t>Gleitzonenbestimmung anwenden nein=0, ja=1</t>
  </si>
  <si>
    <t>Elternteil nein=0 ja=1</t>
  </si>
  <si>
    <t xml:space="preserve">Berechnung erfolgt nach dem geänderten </t>
  </si>
  <si>
    <t>Programmablaufplan 2009 des BMF (v. 4.3.2009)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</si>
</sst>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d"/>
    <numFmt numFmtId="173" formatCode="[h]:mm"/>
    <numFmt numFmtId="174" formatCode="#,##0.00\ &quot;DM&quot;"/>
    <numFmt numFmtId="175" formatCode="0.00000"/>
    <numFmt numFmtId="176" formatCode="hh:mm\ &quot;Uhr&quot;"/>
    <numFmt numFmtId="177" formatCode="hh:mm\ &quot;Uhr:&quot;"/>
    <numFmt numFmtId="178" formatCode="#,##0.00\ \€"/>
    <numFmt numFmtId="179" formatCode="dd/mm"/>
    <numFmt numFmtId="180" formatCode="0.0000000"/>
    <numFmt numFmtId="181" formatCode="0.000000"/>
    <numFmt numFmtId="182" formatCode="0.0000"/>
    <numFmt numFmtId="183" formatCode="0.000"/>
    <numFmt numFmtId="184" formatCode="dd"/>
    <numFmt numFmtId="185" formatCode="ddd"/>
    <numFmt numFmtId="186" formatCode="mmm\ yyyy"/>
    <numFmt numFmtId="187" formatCode="yyyy"/>
    <numFmt numFmtId="188" formatCode="[hh]:mm"/>
    <numFmt numFmtId="189" formatCode="mmmm\ yyyy"/>
    <numFmt numFmtId="190" formatCode="\+\ hh:mm;[Red]\-\ hh:mm;&quot;&quot;"/>
    <numFmt numFmtId="191" formatCode="hh:mm;\-hh:mm"/>
    <numFmt numFmtId="192" formatCode="\+\ [hh]:mm;[Red]\-\ hh:mm;&quot;&quot;"/>
    <numFmt numFmtId="193" formatCode="dd/mm/yy"/>
    <numFmt numFmtId="194" formatCode="0_ ;[Red]\-0\ "/>
    <numFmt numFmtId="195" formatCode="0.0_ ;[Red]\-0.0\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dddd\ &quot; der &quot;\ d/\ mmm\ yy"/>
    <numFmt numFmtId="205" formatCode="mmmm"/>
    <numFmt numFmtId="206" formatCode="d/"/>
    <numFmt numFmtId="207" formatCode="#,##0.00_);\(#,##0.00\)"/>
    <numFmt numFmtId="208" formatCode="d/\ mmmm\ yyyy"/>
    <numFmt numFmtId="209" formatCode="_-* #,##0.00\ [$€-1]_-;\-* #,##0.00\ [$€-1]_-;_-* &quot;-&quot;??\ [$€-1]_-"/>
    <numFmt numFmtId="210" formatCode="m"/>
    <numFmt numFmtId="211" formatCode="d/m/yyyy"/>
    <numFmt numFmtId="212" formatCode="h:mm"/>
    <numFmt numFmtId="213" formatCode="#,##0.00\ &quot;€&quot;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0"/>
      <color indexed="53"/>
      <name val="Arial"/>
      <family val="2"/>
    </font>
    <font>
      <b/>
      <sz val="10"/>
      <name val="Rockwell"/>
      <family val="0"/>
    </font>
    <font>
      <sz val="10"/>
      <color indexed="9"/>
      <name val="Arial"/>
      <family val="2"/>
    </font>
    <font>
      <sz val="10"/>
      <color indexed="41"/>
      <name val="Arial"/>
      <family val="2"/>
    </font>
    <font>
      <b/>
      <sz val="10"/>
      <color indexed="20"/>
      <name val="Arial"/>
      <family val="2"/>
    </font>
    <font>
      <sz val="14"/>
      <color indexed="16"/>
      <name val="Arial"/>
      <family val="2"/>
    </font>
    <font>
      <sz val="9"/>
      <color indexed="48"/>
      <name val="Arial"/>
      <family val="2"/>
    </font>
    <font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>
        <color indexed="52"/>
      </top>
      <bottom style="thin">
        <color indexed="52"/>
      </bottom>
    </border>
    <border>
      <left style="thin"/>
      <right style="thin"/>
      <top style="thin">
        <color indexed="52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52"/>
      </bottom>
    </border>
    <border>
      <left style="thin"/>
      <right style="thin"/>
      <top style="thin">
        <color indexed="5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>
        <color indexed="52"/>
      </top>
      <bottom style="thin">
        <color indexed="52"/>
      </bottom>
    </border>
    <border>
      <left style="medium"/>
      <right>
        <color indexed="63"/>
      </right>
      <top style="medium"/>
      <bottom style="thin">
        <color indexed="52"/>
      </bottom>
    </border>
    <border>
      <left>
        <color indexed="63"/>
      </left>
      <right style="thin"/>
      <top style="medium"/>
      <bottom style="thin">
        <color indexed="52"/>
      </bottom>
    </border>
    <border>
      <left style="thin"/>
      <right style="medium"/>
      <top style="thin">
        <color indexed="5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/>
      <top style="thin">
        <color indexed="52"/>
      </top>
      <bottom style="thin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52"/>
      </bottom>
    </border>
    <border>
      <left>
        <color indexed="63"/>
      </left>
      <right style="medium"/>
      <top style="thin">
        <color indexed="52"/>
      </top>
      <bottom style="thin">
        <color indexed="52"/>
      </bottom>
    </border>
    <border>
      <left style="thin"/>
      <right style="medium"/>
      <top style="medium"/>
      <bottom style="thin">
        <color indexed="52"/>
      </bottom>
    </border>
    <border>
      <left style="medium"/>
      <right>
        <color indexed="63"/>
      </right>
      <top style="thin">
        <color indexed="52"/>
      </top>
      <bottom style="medium"/>
    </border>
    <border>
      <left>
        <color indexed="63"/>
      </left>
      <right style="thin"/>
      <top style="thin">
        <color indexed="52"/>
      </top>
      <bottom style="medium"/>
    </border>
    <border>
      <left>
        <color indexed="63"/>
      </left>
      <right style="medium"/>
      <top style="thin">
        <color indexed="5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/>
      <top style="thin">
        <color indexed="52"/>
      </top>
      <bottom>
        <color indexed="63"/>
      </bottom>
    </border>
    <border>
      <left style="medium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/>
      <top style="thin">
        <color indexed="53"/>
      </top>
      <bottom style="thin">
        <color indexed="5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/>
      <top>
        <color indexed="63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>
        <color indexed="63"/>
      </left>
      <right style="medium"/>
      <top>
        <color indexed="63"/>
      </top>
      <bottom style="thin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52"/>
      </top>
      <bottom style="thin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173" fontId="0" fillId="2" borderId="2" xfId="0" applyNumberFormat="1" applyFill="1" applyBorder="1" applyAlignment="1" quotePrefix="1">
      <alignment horizontal="center"/>
    </xf>
    <xf numFmtId="173" fontId="0" fillId="0" borderId="2" xfId="0" applyNumberFormat="1" applyFill="1" applyBorder="1" applyAlignment="1" applyProtection="1">
      <alignment horizontal="center"/>
      <protection locked="0"/>
    </xf>
    <xf numFmtId="173" fontId="0" fillId="0" borderId="3" xfId="0" applyNumberFormat="1" applyFill="1" applyBorder="1" applyAlignment="1" applyProtection="1">
      <alignment horizontal="center"/>
      <protection locked="0"/>
    </xf>
    <xf numFmtId="173" fontId="0" fillId="2" borderId="3" xfId="0" applyNumberFormat="1" applyFill="1" applyBorder="1" applyAlignment="1" quotePrefix="1">
      <alignment horizontal="center"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179" fontId="0" fillId="2" borderId="0" xfId="0" applyNumberFormat="1" applyFill="1" applyAlignment="1">
      <alignment/>
    </xf>
    <xf numFmtId="0" fontId="0" fillId="4" borderId="0" xfId="0" applyFill="1" applyAlignment="1">
      <alignment horizontal="left" vertical="top"/>
    </xf>
    <xf numFmtId="0" fontId="8" fillId="4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Alignment="1">
      <alignment horizontal="center"/>
    </xf>
    <xf numFmtId="209" fontId="0" fillId="6" borderId="0" xfId="0" applyNumberFormat="1" applyFill="1" applyAlignment="1">
      <alignment horizontal="center"/>
    </xf>
    <xf numFmtId="0" fontId="7" fillId="6" borderId="0" xfId="0" applyFont="1" applyFill="1" applyAlignment="1">
      <alignment/>
    </xf>
    <xf numFmtId="0" fontId="0" fillId="6" borderId="0" xfId="0" applyFill="1" applyAlignment="1">
      <alignment horizontal="left" vertical="top"/>
    </xf>
    <xf numFmtId="0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/>
    </xf>
    <xf numFmtId="0" fontId="11" fillId="7" borderId="0" xfId="0" applyFont="1" applyFill="1" applyBorder="1" applyAlignment="1">
      <alignment/>
    </xf>
    <xf numFmtId="0" fontId="10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left" vertical="top"/>
    </xf>
    <xf numFmtId="0" fontId="13" fillId="4" borderId="0" xfId="0" applyFont="1" applyFill="1" applyBorder="1" applyAlignment="1">
      <alignment horizontal="center"/>
    </xf>
    <xf numFmtId="187" fontId="12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10" borderId="4" xfId="0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5" fillId="4" borderId="0" xfId="18" applyFill="1" applyBorder="1" applyAlignment="1">
      <alignment horizontal="center"/>
    </xf>
    <xf numFmtId="0" fontId="11" fillId="4" borderId="0" xfId="0" applyFont="1" applyFill="1" applyAlignment="1">
      <alignment/>
    </xf>
    <xf numFmtId="0" fontId="0" fillId="4" borderId="0" xfId="0" applyNumberFormat="1" applyFill="1" applyAlignment="1">
      <alignment/>
    </xf>
    <xf numFmtId="187" fontId="21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211" fontId="0" fillId="4" borderId="0" xfId="0" applyNumberFormat="1" applyFill="1" applyAlignment="1">
      <alignment horizontal="right"/>
    </xf>
    <xf numFmtId="211" fontId="0" fillId="4" borderId="0" xfId="0" applyNumberFormat="1" applyFill="1" applyAlignment="1">
      <alignment/>
    </xf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/>
    </xf>
    <xf numFmtId="211" fontId="19" fillId="4" borderId="0" xfId="0" applyNumberFormat="1" applyFont="1" applyFill="1" applyAlignment="1">
      <alignment horizontal="right"/>
    </xf>
    <xf numFmtId="0" fontId="19" fillId="4" borderId="0" xfId="0" applyFont="1" applyFill="1" applyAlignment="1">
      <alignment horizontal="right"/>
    </xf>
    <xf numFmtId="2" fontId="1" fillId="8" borderId="0" xfId="0" applyNumberFormat="1" applyFont="1" applyFill="1" applyBorder="1" applyAlignment="1">
      <alignment/>
    </xf>
    <xf numFmtId="2" fontId="1" fillId="7" borderId="0" xfId="0" applyNumberFormat="1" applyFont="1" applyFill="1" applyBorder="1" applyAlignment="1">
      <alignment/>
    </xf>
    <xf numFmtId="2" fontId="11" fillId="7" borderId="0" xfId="0" applyNumberFormat="1" applyFont="1" applyFill="1" applyBorder="1" applyAlignment="1">
      <alignment/>
    </xf>
    <xf numFmtId="2" fontId="23" fillId="11" borderId="0" xfId="0" applyNumberFormat="1" applyFont="1" applyFill="1" applyBorder="1" applyAlignment="1">
      <alignment/>
    </xf>
    <xf numFmtId="2" fontId="11" fillId="12" borderId="0" xfId="0" applyNumberFormat="1" applyFont="1" applyFill="1" applyBorder="1" applyAlignment="1">
      <alignment/>
    </xf>
    <xf numFmtId="178" fontId="1" fillId="13" borderId="4" xfId="0" applyNumberFormat="1" applyFont="1" applyFill="1" applyBorder="1" applyAlignment="1">
      <alignment horizontal="center"/>
    </xf>
    <xf numFmtId="0" fontId="22" fillId="4" borderId="0" xfId="0" applyFont="1" applyFill="1" applyAlignment="1" applyProtection="1">
      <alignment/>
      <protection/>
    </xf>
    <xf numFmtId="211" fontId="22" fillId="4" borderId="0" xfId="0" applyNumberFormat="1" applyFont="1" applyFill="1" applyAlignment="1" applyProtection="1">
      <alignment horizontal="right"/>
      <protection/>
    </xf>
    <xf numFmtId="0" fontId="11" fillId="8" borderId="5" xfId="0" applyFont="1" applyFill="1" applyBorder="1" applyAlignment="1">
      <alignment/>
    </xf>
    <xf numFmtId="0" fontId="11" fillId="7" borderId="5" xfId="0" applyFont="1" applyFill="1" applyBorder="1" applyAlignment="1">
      <alignment/>
    </xf>
    <xf numFmtId="179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 horizontal="center"/>
    </xf>
    <xf numFmtId="179" fontId="17" fillId="5" borderId="8" xfId="0" applyNumberFormat="1" applyFont="1" applyFill="1" applyBorder="1" applyAlignment="1">
      <alignment horizontal="center"/>
    </xf>
    <xf numFmtId="179" fontId="17" fillId="5" borderId="0" xfId="0" applyNumberFormat="1" applyFont="1" applyFill="1" applyBorder="1" applyAlignment="1">
      <alignment horizontal="center"/>
    </xf>
    <xf numFmtId="0" fontId="0" fillId="5" borderId="9" xfId="0" applyFill="1" applyBorder="1" applyAlignment="1">
      <alignment/>
    </xf>
    <xf numFmtId="179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178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178" fontId="1" fillId="2" borderId="2" xfId="0" applyNumberFormat="1" applyFont="1" applyFill="1" applyBorder="1" applyAlignment="1" applyProtection="1">
      <alignment horizontal="center"/>
      <protection locked="0"/>
    </xf>
    <xf numFmtId="173" fontId="1" fillId="2" borderId="2" xfId="0" applyNumberFormat="1" applyFont="1" applyFill="1" applyBorder="1" applyAlignment="1" applyProtection="1">
      <alignment horizontal="center"/>
      <protection locked="0"/>
    </xf>
    <xf numFmtId="173" fontId="0" fillId="2" borderId="2" xfId="0" applyNumberFormat="1" applyFont="1" applyFill="1" applyBorder="1" applyAlignment="1" applyProtection="1">
      <alignment horizontal="center"/>
      <protection locked="0"/>
    </xf>
    <xf numFmtId="173" fontId="0" fillId="5" borderId="2" xfId="0" applyNumberFormat="1" applyFill="1" applyBorder="1" applyAlignment="1" quotePrefix="1">
      <alignment horizontal="center"/>
    </xf>
    <xf numFmtId="173" fontId="0" fillId="5" borderId="3" xfId="0" applyNumberFormat="1" applyFill="1" applyBorder="1" applyAlignment="1" quotePrefix="1">
      <alignment horizontal="center"/>
    </xf>
    <xf numFmtId="178" fontId="27" fillId="14" borderId="2" xfId="0" applyNumberFormat="1" applyFont="1" applyFill="1" applyBorder="1" applyAlignment="1" applyProtection="1">
      <alignment horizontal="center"/>
      <protection locked="0"/>
    </xf>
    <xf numFmtId="178" fontId="0" fillId="3" borderId="2" xfId="0" applyNumberFormat="1" applyFill="1" applyBorder="1" applyAlignment="1" applyProtection="1">
      <alignment horizontal="center"/>
      <protection locked="0"/>
    </xf>
    <xf numFmtId="173" fontId="0" fillId="7" borderId="13" xfId="0" applyNumberFormat="1" applyFill="1" applyBorder="1" applyAlignment="1" applyProtection="1">
      <alignment horizontal="center"/>
      <protection locked="0"/>
    </xf>
    <xf numFmtId="173" fontId="0" fillId="7" borderId="13" xfId="0" applyNumberFormat="1" applyFill="1" applyBorder="1" applyAlignment="1" quotePrefix="1">
      <alignment horizontal="center"/>
    </xf>
    <xf numFmtId="178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178" fontId="0" fillId="12" borderId="15" xfId="0" applyNumberFormat="1" applyFill="1" applyBorder="1" applyAlignment="1">
      <alignment horizontal="center"/>
    </xf>
    <xf numFmtId="173" fontId="0" fillId="2" borderId="16" xfId="0" applyNumberFormat="1" applyFont="1" applyFill="1" applyBorder="1" applyAlignment="1">
      <alignment horizontal="center"/>
    </xf>
    <xf numFmtId="179" fontId="13" fillId="7" borderId="17" xfId="0" applyNumberFormat="1" applyFont="1" applyFill="1" applyBorder="1" applyAlignment="1" applyProtection="1">
      <alignment horizontal="center"/>
      <protection/>
    </xf>
    <xf numFmtId="185" fontId="13" fillId="7" borderId="18" xfId="0" applyNumberFormat="1" applyFont="1" applyFill="1" applyBorder="1" applyAlignment="1">
      <alignment horizontal="left"/>
    </xf>
    <xf numFmtId="173" fontId="0" fillId="2" borderId="19" xfId="0" applyNumberFormat="1" applyFont="1" applyFill="1" applyBorder="1" applyAlignment="1">
      <alignment horizontal="center"/>
    </xf>
    <xf numFmtId="178" fontId="28" fillId="15" borderId="4" xfId="0" applyNumberFormat="1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NumberFormat="1" applyFill="1" applyAlignment="1">
      <alignment/>
    </xf>
    <xf numFmtId="0" fontId="0" fillId="10" borderId="0" xfId="0" applyFill="1" applyAlignment="1">
      <alignment horizontal="center" vertical="center"/>
    </xf>
    <xf numFmtId="173" fontId="0" fillId="10" borderId="0" xfId="0" applyNumberFormat="1" applyFill="1" applyAlignment="1">
      <alignment/>
    </xf>
    <xf numFmtId="212" fontId="0" fillId="10" borderId="0" xfId="0" applyNumberFormat="1" applyFill="1" applyAlignment="1">
      <alignment/>
    </xf>
    <xf numFmtId="0" fontId="13" fillId="10" borderId="0" xfId="0" applyFont="1" applyFill="1" applyAlignment="1" applyProtection="1">
      <alignment/>
      <protection locked="0"/>
    </xf>
    <xf numFmtId="0" fontId="0" fillId="10" borderId="0" xfId="0" applyFont="1" applyFill="1" applyAlignment="1" applyProtection="1">
      <alignment/>
      <protection hidden="1"/>
    </xf>
    <xf numFmtId="0" fontId="13" fillId="10" borderId="0" xfId="0" applyFont="1" applyFill="1" applyAlignment="1" applyProtection="1">
      <alignment/>
      <protection hidden="1" locked="0"/>
    </xf>
    <xf numFmtId="0" fontId="0" fillId="10" borderId="0" xfId="0" applyFill="1" applyAlignment="1" applyProtection="1">
      <alignment/>
      <protection hidden="1"/>
    </xf>
    <xf numFmtId="179" fontId="0" fillId="10" borderId="20" xfId="0" applyNumberFormat="1" applyFill="1" applyBorder="1" applyAlignment="1">
      <alignment/>
    </xf>
    <xf numFmtId="173" fontId="3" fillId="10" borderId="0" xfId="0" applyNumberFormat="1" applyFont="1" applyFill="1" applyBorder="1" applyAlignment="1">
      <alignment/>
    </xf>
    <xf numFmtId="178" fontId="2" fillId="10" borderId="0" xfId="0" applyNumberFormat="1" applyFont="1" applyFill="1" applyBorder="1" applyAlignment="1">
      <alignment horizontal="left"/>
    </xf>
    <xf numFmtId="0" fontId="0" fillId="10" borderId="11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6" xfId="0" applyFill="1" applyBorder="1" applyAlignment="1">
      <alignment/>
    </xf>
    <xf numFmtId="179" fontId="0" fillId="0" borderId="21" xfId="0" applyNumberFormat="1" applyFont="1" applyFill="1" applyBorder="1" applyAlignment="1" applyProtection="1">
      <alignment horizontal="center"/>
      <protection/>
    </xf>
    <xf numFmtId="185" fontId="0" fillId="0" borderId="22" xfId="0" applyNumberForma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179" fontId="0" fillId="10" borderId="0" xfId="0" applyNumberFormat="1" applyFill="1" applyAlignment="1">
      <alignment/>
    </xf>
    <xf numFmtId="0" fontId="1" fillId="10" borderId="0" xfId="0" applyFont="1" applyFill="1" applyBorder="1" applyAlignment="1">
      <alignment horizontal="right"/>
    </xf>
    <xf numFmtId="173" fontId="3" fillId="10" borderId="8" xfId="0" applyNumberFormat="1" applyFont="1" applyFill="1" applyBorder="1" applyAlignment="1">
      <alignment/>
    </xf>
    <xf numFmtId="0" fontId="0" fillId="10" borderId="12" xfId="0" applyFill="1" applyBorder="1" applyAlignment="1">
      <alignment/>
    </xf>
    <xf numFmtId="179" fontId="0" fillId="10" borderId="0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8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 vertical="center" wrapText="1"/>
    </xf>
    <xf numFmtId="173" fontId="0" fillId="7" borderId="26" xfId="0" applyNumberFormat="1" applyFont="1" applyFill="1" applyBorder="1" applyAlignment="1">
      <alignment horizontal="center"/>
    </xf>
    <xf numFmtId="173" fontId="0" fillId="2" borderId="27" xfId="0" applyNumberFormat="1" applyFont="1" applyFill="1" applyBorder="1" applyAlignment="1">
      <alignment horizontal="center"/>
    </xf>
    <xf numFmtId="173" fontId="0" fillId="7" borderId="28" xfId="0" applyNumberFormat="1" applyFill="1" applyBorder="1" applyAlignment="1">
      <alignment horizontal="center"/>
    </xf>
    <xf numFmtId="179" fontId="0" fillId="0" borderId="29" xfId="0" applyNumberFormat="1" applyFont="1" applyFill="1" applyBorder="1" applyAlignment="1" applyProtection="1">
      <alignment horizontal="center"/>
      <protection/>
    </xf>
    <xf numFmtId="185" fontId="0" fillId="0" borderId="30" xfId="0" applyNumberFormat="1" applyFill="1" applyBorder="1" applyAlignment="1">
      <alignment horizontal="left"/>
    </xf>
    <xf numFmtId="173" fontId="0" fillId="2" borderId="31" xfId="0" applyNumberFormat="1" applyFont="1" applyFill="1" applyBorder="1" applyAlignment="1">
      <alignment horizontal="center"/>
    </xf>
    <xf numFmtId="213" fontId="1" fillId="9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9" fontId="17" fillId="0" borderId="0" xfId="0" applyNumberFormat="1" applyFont="1" applyFill="1" applyBorder="1" applyAlignment="1">
      <alignment horizontal="center"/>
    </xf>
    <xf numFmtId="178" fontId="1" fillId="9" borderId="4" xfId="0" applyNumberFormat="1" applyFont="1" applyFill="1" applyBorder="1" applyAlignment="1">
      <alignment horizontal="center"/>
    </xf>
    <xf numFmtId="178" fontId="1" fillId="15" borderId="4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3" fontId="1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9" fontId="0" fillId="0" borderId="17" xfId="0" applyNumberFormat="1" applyFont="1" applyFill="1" applyBorder="1" applyAlignment="1" applyProtection="1">
      <alignment horizontal="center"/>
      <protection/>
    </xf>
    <xf numFmtId="173" fontId="0" fillId="2" borderId="2" xfId="0" applyNumberFormat="1" applyFont="1" applyFill="1" applyBorder="1" applyAlignment="1">
      <alignment horizontal="center"/>
    </xf>
    <xf numFmtId="179" fontId="0" fillId="0" borderId="34" xfId="0" applyNumberFormat="1" applyFont="1" applyFill="1" applyBorder="1" applyAlignment="1" applyProtection="1">
      <alignment horizontal="center"/>
      <protection/>
    </xf>
    <xf numFmtId="185" fontId="0" fillId="0" borderId="35" xfId="0" applyNumberFormat="1" applyFill="1" applyBorder="1" applyAlignment="1">
      <alignment horizontal="left"/>
    </xf>
    <xf numFmtId="179" fontId="0" fillId="0" borderId="36" xfId="0" applyNumberFormat="1" applyFont="1" applyFill="1" applyBorder="1" applyAlignment="1" applyProtection="1">
      <alignment horizontal="center"/>
      <protection/>
    </xf>
    <xf numFmtId="185" fontId="0" fillId="0" borderId="37" xfId="0" applyNumberFormat="1" applyFill="1" applyBorder="1" applyAlignment="1">
      <alignment horizontal="left"/>
    </xf>
    <xf numFmtId="173" fontId="0" fillId="0" borderId="22" xfId="0" applyNumberFormat="1" applyFill="1" applyBorder="1" applyAlignment="1" applyProtection="1">
      <alignment horizontal="center"/>
      <protection locked="0"/>
    </xf>
    <xf numFmtId="179" fontId="0" fillId="0" borderId="10" xfId="0" applyNumberFormat="1" applyFont="1" applyFill="1" applyBorder="1" applyAlignment="1" applyProtection="1">
      <alignment horizontal="center"/>
      <protection/>
    </xf>
    <xf numFmtId="185" fontId="0" fillId="0" borderId="38" xfId="0" applyNumberFormat="1" applyFill="1" applyBorder="1" applyAlignment="1">
      <alignment horizontal="left"/>
    </xf>
    <xf numFmtId="173" fontId="0" fillId="2" borderId="3" xfId="0" applyNumberFormat="1" applyFont="1" applyFill="1" applyBorder="1" applyAlignment="1">
      <alignment horizontal="center"/>
    </xf>
    <xf numFmtId="179" fontId="0" fillId="10" borderId="39" xfId="0" applyNumberFormat="1" applyFont="1" applyFill="1" applyBorder="1" applyAlignment="1" applyProtection="1">
      <alignment horizontal="center"/>
      <protection/>
    </xf>
    <xf numFmtId="185" fontId="0" fillId="10" borderId="40" xfId="0" applyNumberFormat="1" applyFill="1" applyBorder="1" applyAlignment="1">
      <alignment horizontal="left"/>
    </xf>
    <xf numFmtId="173" fontId="0" fillId="10" borderId="41" xfId="0" applyNumberFormat="1" applyFill="1" applyBorder="1" applyAlignment="1" applyProtection="1">
      <alignment horizontal="center"/>
      <protection locked="0"/>
    </xf>
    <xf numFmtId="173" fontId="0" fillId="10" borderId="41" xfId="0" applyNumberFormat="1" applyFill="1" applyBorder="1" applyAlignment="1" quotePrefix="1">
      <alignment horizontal="center"/>
    </xf>
    <xf numFmtId="173" fontId="0" fillId="10" borderId="41" xfId="0" applyNumberFormat="1" applyFill="1" applyBorder="1" applyAlignment="1">
      <alignment horizontal="center"/>
    </xf>
    <xf numFmtId="178" fontId="0" fillId="5" borderId="42" xfId="0" applyNumberFormat="1" applyFill="1" applyBorder="1" applyAlignment="1">
      <alignment/>
    </xf>
    <xf numFmtId="179" fontId="0" fillId="10" borderId="29" xfId="0" applyNumberFormat="1" applyFont="1" applyFill="1" applyBorder="1" applyAlignment="1" applyProtection="1">
      <alignment horizontal="center"/>
      <protection/>
    </xf>
    <xf numFmtId="185" fontId="0" fillId="10" borderId="30" xfId="0" applyNumberFormat="1" applyFill="1" applyBorder="1" applyAlignment="1">
      <alignment horizontal="left"/>
    </xf>
    <xf numFmtId="173" fontId="0" fillId="10" borderId="3" xfId="0" applyNumberFormat="1" applyFill="1" applyBorder="1" applyAlignment="1" applyProtection="1">
      <alignment horizontal="center"/>
      <protection locked="0"/>
    </xf>
    <xf numFmtId="173" fontId="0" fillId="10" borderId="3" xfId="0" applyNumberFormat="1" applyFill="1" applyBorder="1" applyAlignment="1" quotePrefix="1">
      <alignment horizontal="center"/>
    </xf>
    <xf numFmtId="173" fontId="0" fillId="10" borderId="3" xfId="0" applyNumberFormat="1" applyFill="1" applyBorder="1" applyAlignment="1">
      <alignment horizontal="center"/>
    </xf>
    <xf numFmtId="178" fontId="0" fillId="5" borderId="31" xfId="0" applyNumberFormat="1" applyFill="1" applyBorder="1" applyAlignment="1">
      <alignment/>
    </xf>
    <xf numFmtId="179" fontId="0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Fill="1" applyBorder="1" applyAlignment="1">
      <alignment horizontal="left"/>
    </xf>
    <xf numFmtId="173" fontId="0" fillId="0" borderId="0" xfId="0" applyNumberFormat="1" applyFill="1" applyBorder="1" applyAlignment="1" applyProtection="1">
      <alignment horizontal="center"/>
      <protection locked="0"/>
    </xf>
    <xf numFmtId="173" fontId="0" fillId="0" borderId="0" xfId="0" applyNumberFormat="1" applyFill="1" applyBorder="1" applyAlignment="1" quotePrefix="1">
      <alignment horizontal="center"/>
    </xf>
    <xf numFmtId="173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0" fontId="11" fillId="8" borderId="0" xfId="0" applyFont="1" applyFill="1" applyBorder="1" applyAlignment="1">
      <alignment/>
    </xf>
    <xf numFmtId="2" fontId="1" fillId="8" borderId="43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1" fillId="7" borderId="43" xfId="0" applyNumberFormat="1" applyFont="1" applyFill="1" applyBorder="1" applyAlignment="1">
      <alignment/>
    </xf>
    <xf numFmtId="178" fontId="0" fillId="3" borderId="14" xfId="0" applyNumberFormat="1" applyFill="1" applyBorder="1" applyAlignment="1" applyProtection="1">
      <alignment horizontal="center"/>
      <protection locked="0"/>
    </xf>
    <xf numFmtId="2" fontId="11" fillId="7" borderId="43" xfId="0" applyNumberFormat="1" applyFont="1" applyFill="1" applyBorder="1" applyAlignment="1">
      <alignment/>
    </xf>
    <xf numFmtId="2" fontId="23" fillId="11" borderId="43" xfId="0" applyNumberFormat="1" applyFont="1" applyFill="1" applyBorder="1" applyAlignment="1">
      <alignment/>
    </xf>
    <xf numFmtId="2" fontId="11" fillId="12" borderId="4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9" fontId="21" fillId="10" borderId="9" xfId="0" applyNumberFormat="1" applyFont="1" applyFill="1" applyBorder="1" applyAlignment="1">
      <alignment horizontal="center"/>
    </xf>
    <xf numFmtId="179" fontId="0" fillId="10" borderId="10" xfId="0" applyNumberFormat="1" applyFill="1" applyBorder="1" applyAlignment="1">
      <alignment/>
    </xf>
    <xf numFmtId="179" fontId="0" fillId="10" borderId="17" xfId="0" applyNumberFormat="1" applyFont="1" applyFill="1" applyBorder="1" applyAlignment="1" applyProtection="1">
      <alignment horizontal="center"/>
      <protection/>
    </xf>
    <xf numFmtId="185" fontId="0" fillId="10" borderId="22" xfId="0" applyNumberFormat="1" applyFill="1" applyBorder="1" applyAlignment="1">
      <alignment horizontal="left"/>
    </xf>
    <xf numFmtId="179" fontId="0" fillId="10" borderId="21" xfId="0" applyNumberFormat="1" applyFont="1" applyFill="1" applyBorder="1" applyAlignment="1" applyProtection="1">
      <alignment horizontal="center"/>
      <protection/>
    </xf>
    <xf numFmtId="184" fontId="0" fillId="10" borderId="0" xfId="0" applyNumberFormat="1" applyFill="1" applyAlignment="1">
      <alignment/>
    </xf>
    <xf numFmtId="0" fontId="0" fillId="10" borderId="0" xfId="0" applyFill="1" applyAlignment="1">
      <alignment horizontal="left"/>
    </xf>
    <xf numFmtId="0" fontId="11" fillId="10" borderId="0" xfId="0" applyFont="1" applyFill="1" applyBorder="1" applyAlignment="1">
      <alignment horizontal="left"/>
    </xf>
    <xf numFmtId="0" fontId="0" fillId="0" borderId="0" xfId="0" applyAlignment="1">
      <alignment/>
    </xf>
    <xf numFmtId="178" fontId="0" fillId="12" borderId="44" xfId="0" applyNumberFormat="1" applyFill="1" applyBorder="1" applyAlignment="1">
      <alignment horizontal="center"/>
    </xf>
    <xf numFmtId="179" fontId="0" fillId="10" borderId="0" xfId="0" applyNumberFormat="1" applyFont="1" applyFill="1" applyBorder="1" applyAlignment="1" applyProtection="1">
      <alignment horizontal="center"/>
      <protection/>
    </xf>
    <xf numFmtId="173" fontId="0" fillId="10" borderId="0" xfId="0" applyNumberFormat="1" applyFill="1" applyBorder="1" applyAlignment="1" applyProtection="1">
      <alignment horizontal="center"/>
      <protection locked="0"/>
    </xf>
    <xf numFmtId="173" fontId="0" fillId="10" borderId="0" xfId="0" applyNumberFormat="1" applyFill="1" applyBorder="1" applyAlignment="1" quotePrefix="1">
      <alignment horizontal="center"/>
    </xf>
    <xf numFmtId="0" fontId="0" fillId="10" borderId="0" xfId="0" applyFill="1" applyBorder="1" applyAlignment="1" applyProtection="1">
      <alignment/>
      <protection locked="0"/>
    </xf>
    <xf numFmtId="179" fontId="11" fillId="10" borderId="0" xfId="0" applyNumberFormat="1" applyFont="1" applyFill="1" applyBorder="1" applyAlignment="1" applyProtection="1">
      <alignment/>
      <protection locked="0"/>
    </xf>
    <xf numFmtId="0" fontId="11" fillId="10" borderId="0" xfId="0" applyFont="1" applyFill="1" applyBorder="1" applyAlignment="1" applyProtection="1">
      <alignment/>
      <protection locked="0"/>
    </xf>
    <xf numFmtId="179" fontId="11" fillId="10" borderId="0" xfId="0" applyNumberFormat="1" applyFont="1" applyFill="1" applyAlignment="1">
      <alignment/>
    </xf>
    <xf numFmtId="213" fontId="1" fillId="15" borderId="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/>
    </xf>
    <xf numFmtId="0" fontId="14" fillId="6" borderId="0" xfId="0" applyFont="1" applyFill="1" applyAlignment="1">
      <alignment wrapText="1"/>
    </xf>
    <xf numFmtId="0" fontId="14" fillId="4" borderId="0" xfId="0" applyFont="1" applyFill="1" applyAlignment="1">
      <alignment horizontal="right"/>
    </xf>
    <xf numFmtId="0" fontId="0" fillId="5" borderId="0" xfId="0" applyFill="1" applyAlignment="1">
      <alignment horizontal="center"/>
    </xf>
    <xf numFmtId="0" fontId="5" fillId="5" borderId="0" xfId="18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5" fillId="4" borderId="0" xfId="18" applyFill="1" applyAlignment="1">
      <alignment horizontal="center" vertical="top"/>
    </xf>
    <xf numFmtId="0" fontId="0" fillId="0" borderId="0" xfId="0" applyAlignment="1">
      <alignment horizontal="center"/>
    </xf>
    <xf numFmtId="179" fontId="17" fillId="5" borderId="6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79" fontId="17" fillId="5" borderId="20" xfId="0" applyNumberFormat="1" applyFont="1" applyFill="1" applyBorder="1" applyAlignment="1">
      <alignment horizontal="center"/>
    </xf>
    <xf numFmtId="179" fontId="24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179" fontId="1" fillId="3" borderId="32" xfId="0" applyNumberFormat="1" applyFont="1" applyFill="1" applyBorder="1" applyAlignment="1">
      <alignment horizontal="center" vertical="center" wrapText="1"/>
    </xf>
    <xf numFmtId="179" fontId="1" fillId="3" borderId="45" xfId="0" applyNumberFormat="1" applyFont="1" applyFill="1" applyBorder="1" applyAlignment="1">
      <alignment horizontal="center" vertical="center"/>
    </xf>
    <xf numFmtId="173" fontId="26" fillId="16" borderId="46" xfId="0" applyNumberFormat="1" applyFont="1" applyFill="1" applyBorder="1" applyAlignment="1" applyProtection="1">
      <alignment horizontal="right"/>
      <protection locked="0"/>
    </xf>
    <xf numFmtId="0" fontId="26" fillId="16" borderId="22" xfId="0" applyFont="1" applyFill="1" applyBorder="1" applyAlignment="1">
      <alignment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78" fontId="27" fillId="14" borderId="46" xfId="0" applyNumberFormat="1" applyFont="1" applyFill="1" applyBorder="1" applyAlignment="1" applyProtection="1">
      <alignment horizontal="center"/>
      <protection locked="0"/>
    </xf>
    <xf numFmtId="0" fontId="21" fillId="14" borderId="22" xfId="0" applyFont="1" applyFill="1" applyBorder="1" applyAlignment="1">
      <alignment horizontal="center"/>
    </xf>
    <xf numFmtId="173" fontId="0" fillId="2" borderId="46" xfId="0" applyNumberFormat="1" applyFont="1" applyFill="1" applyBorder="1" applyAlignment="1" applyProtection="1">
      <alignment horizontal="right"/>
      <protection locked="0"/>
    </xf>
    <xf numFmtId="0" fontId="0" fillId="2" borderId="22" xfId="0" applyFont="1" applyFill="1" applyBorder="1" applyAlignment="1">
      <alignment/>
    </xf>
    <xf numFmtId="173" fontId="0" fillId="5" borderId="46" xfId="0" applyNumberFormat="1" applyFont="1" applyFill="1" applyBorder="1" applyAlignment="1" applyProtection="1">
      <alignment horizontal="right"/>
      <protection locked="0"/>
    </xf>
    <xf numFmtId="0" fontId="0" fillId="5" borderId="22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173" fontId="0" fillId="17" borderId="46" xfId="0" applyNumberFormat="1" applyFont="1" applyFill="1" applyBorder="1" applyAlignment="1" applyProtection="1">
      <alignment horizontal="right"/>
      <protection locked="0"/>
    </xf>
    <xf numFmtId="0" fontId="0" fillId="17" borderId="22" xfId="0" applyFont="1" applyFill="1" applyBorder="1" applyAlignment="1">
      <alignment/>
    </xf>
    <xf numFmtId="0" fontId="0" fillId="2" borderId="47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173" fontId="0" fillId="7" borderId="46" xfId="0" applyNumberFormat="1" applyFill="1" applyBorder="1" applyAlignment="1" applyProtection="1">
      <alignment horizontal="right"/>
      <protection locked="0"/>
    </xf>
    <xf numFmtId="0" fontId="0" fillId="7" borderId="22" xfId="0" applyFill="1" applyBorder="1" applyAlignment="1">
      <alignment horizontal="right"/>
    </xf>
    <xf numFmtId="173" fontId="1" fillId="2" borderId="46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79" fontId="0" fillId="10" borderId="49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10" borderId="0" xfId="0" applyNumberFormat="1" applyFont="1" applyFill="1" applyBorder="1" applyAlignment="1" applyProtection="1">
      <alignment horizontal="center"/>
      <protection/>
    </xf>
    <xf numFmtId="0" fontId="0" fillId="2" borderId="50" xfId="0" applyFill="1" applyBorder="1" applyAlignment="1">
      <alignment horizontal="right"/>
    </xf>
    <xf numFmtId="0" fontId="0" fillId="2" borderId="51" xfId="0" applyFill="1" applyBorder="1" applyAlignment="1">
      <alignment horizontal="right"/>
    </xf>
    <xf numFmtId="173" fontId="26" fillId="18" borderId="46" xfId="0" applyNumberFormat="1" applyFont="1" applyFill="1" applyBorder="1" applyAlignment="1" applyProtection="1">
      <alignment horizontal="right"/>
      <protection locked="0"/>
    </xf>
    <xf numFmtId="0" fontId="26" fillId="18" borderId="22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ont>
        <color rgb="FFFF0000"/>
      </font>
      <fill>
        <patternFill>
          <bgColor rgb="FFFFCC99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25</xdr:row>
      <xdr:rowOff>142875</xdr:rowOff>
    </xdr:from>
    <xdr:to>
      <xdr:col>8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43475" y="4514850"/>
          <a:ext cx="31432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8</xdr:col>
      <xdr:colOff>28575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990600"/>
          <a:ext cx="3133725" cy="3381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13</xdr:row>
      <xdr:rowOff>0</xdr:rowOff>
    </xdr:from>
    <xdr:to>
      <xdr:col>4</xdr:col>
      <xdr:colOff>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3425" y="2305050"/>
          <a:ext cx="3790950" cy="2714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2781300</xdr:colOff>
      <xdr:row>2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762000" y="361950"/>
          <a:ext cx="2781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32</xdr:row>
      <xdr:rowOff>123825</xdr:rowOff>
    </xdr:from>
    <xdr:to>
      <xdr:col>5</xdr:col>
      <xdr:colOff>600075</xdr:colOff>
      <xdr:row>38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2066925" y="5629275"/>
          <a:ext cx="34861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excelanleitung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4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1.421875" style="10" customWidth="1"/>
    <col min="2" max="2" width="41.8515625" style="10" customWidth="1"/>
    <col min="3" max="3" width="11.421875" style="10" customWidth="1"/>
    <col min="4" max="4" width="3.140625" style="10" customWidth="1"/>
    <col min="5" max="5" width="6.421875" style="10" customWidth="1"/>
    <col min="6" max="7" width="11.421875" style="10" customWidth="1"/>
    <col min="8" max="8" width="24.140625" style="10" customWidth="1"/>
    <col min="9" max="9" width="2.8515625" style="10" customWidth="1"/>
  </cols>
  <sheetData>
    <row r="1" ht="12.75">
      <c r="A1" s="45">
        <f>YEAR(Stammdaten!B3)</f>
        <v>2009</v>
      </c>
    </row>
    <row r="2" spans="1:9" ht="15.75">
      <c r="A2" s="46"/>
      <c r="B2" s="34" t="s">
        <v>60</v>
      </c>
      <c r="C2" s="13"/>
      <c r="D2" s="13"/>
      <c r="E2" s="242"/>
      <c r="F2" s="242" t="s">
        <v>82</v>
      </c>
      <c r="G2" s="242"/>
      <c r="H2" s="242"/>
      <c r="I2" s="39"/>
    </row>
    <row r="3" spans="1:9" ht="23.25">
      <c r="A3" s="55">
        <f>INT(A1/100)</f>
        <v>20</v>
      </c>
      <c r="B3" s="33">
        <v>39814</v>
      </c>
      <c r="C3" s="13"/>
      <c r="D3" s="13"/>
      <c r="E3" s="243"/>
      <c r="F3" s="243" t="s">
        <v>83</v>
      </c>
      <c r="G3" s="39"/>
      <c r="H3" s="39"/>
      <c r="I3" s="39"/>
    </row>
    <row r="4" spans="1:2" ht="12.75">
      <c r="A4" s="55">
        <f>(MOD(19*MOD(A1,19)+A3-INT(A3/4)-INT((A3-INT((A3+8)/25)+1)/3)+15,30))</f>
        <v>20</v>
      </c>
      <c r="B4" s="32" t="s">
        <v>58</v>
      </c>
    </row>
    <row r="5" spans="1:8" ht="12.75">
      <c r="A5" s="55">
        <f>(MOD(32+2*MOD(A3,4)+2*INT(MOD(A1,100)/4)-A4-MOD(MOD(A1,100),4),7))</f>
        <v>1</v>
      </c>
      <c r="B5" s="32"/>
      <c r="C5" s="12"/>
      <c r="D5" s="12"/>
      <c r="F5" s="192"/>
      <c r="G5" s="12"/>
      <c r="H5" s="12"/>
    </row>
    <row r="6" spans="1:8" ht="12.75">
      <c r="A6" s="55">
        <f>(A4+A5-7*INT((MOD(A1,19)+11*A4+22*A5)/451)+22)</f>
        <v>43</v>
      </c>
      <c r="B6" s="12" t="s">
        <v>25</v>
      </c>
      <c r="C6" s="12"/>
      <c r="D6" s="12"/>
      <c r="F6" s="11"/>
      <c r="G6" s="11"/>
      <c r="H6" s="11"/>
    </row>
    <row r="7" spans="1:8" ht="12.75">
      <c r="A7" s="56" t="str">
        <f>(TEXT(IF(A6-31&lt;1,A6,A6-31),"0#")&amp;"."&amp;IF(A6&gt;31,"04.","03.")&amp;A1)</f>
        <v>12.04.2009</v>
      </c>
      <c r="B7" s="35" t="s">
        <v>53</v>
      </c>
      <c r="C7" s="29"/>
      <c r="D7" s="29"/>
      <c r="F7" s="197"/>
      <c r="G7" s="197"/>
      <c r="H7" s="197"/>
    </row>
    <row r="8" spans="1:8" ht="12.75">
      <c r="A8" s="44"/>
      <c r="B8" s="32" t="s">
        <v>36</v>
      </c>
      <c r="C8" s="12"/>
      <c r="D8" s="12"/>
      <c r="F8" s="11"/>
      <c r="G8" s="11"/>
      <c r="H8" s="11"/>
    </row>
    <row r="9" spans="1:8" ht="12.75">
      <c r="A9" s="44"/>
      <c r="B9" s="38"/>
      <c r="C9" s="38"/>
      <c r="D9" s="38"/>
      <c r="F9" s="198"/>
      <c r="G9" s="199"/>
      <c r="H9" s="199"/>
    </row>
    <row r="10" spans="1:8" ht="12.75">
      <c r="A10" s="44"/>
      <c r="B10" s="12"/>
      <c r="C10" s="12"/>
      <c r="D10" s="12"/>
      <c r="F10" s="11"/>
      <c r="G10" s="11"/>
      <c r="H10" s="11"/>
    </row>
    <row r="11" spans="1:8" ht="12.75">
      <c r="A11" s="44"/>
      <c r="B11" s="12"/>
      <c r="C11" s="12"/>
      <c r="D11" s="12"/>
      <c r="F11" s="11"/>
      <c r="G11" s="11"/>
      <c r="H11" s="11"/>
    </row>
    <row r="12" spans="1:8" ht="15">
      <c r="A12" s="44"/>
      <c r="B12" s="36" t="s">
        <v>76</v>
      </c>
      <c r="C12" s="12"/>
      <c r="D12" s="12"/>
      <c r="F12" s="11"/>
      <c r="G12" s="11"/>
      <c r="H12" s="11"/>
    </row>
    <row r="13" spans="1:9" ht="12.75">
      <c r="A13" s="12"/>
      <c r="B13" s="12"/>
      <c r="C13" s="12"/>
      <c r="D13" s="12"/>
      <c r="E13" s="12"/>
      <c r="F13" s="11"/>
      <c r="G13" s="11"/>
      <c r="H13" s="11"/>
      <c r="I13" s="12"/>
    </row>
    <row r="14" spans="2:8" ht="12.75">
      <c r="B14" s="17"/>
      <c r="C14" s="17"/>
      <c r="D14" s="18"/>
      <c r="F14" s="30"/>
      <c r="G14" s="30"/>
      <c r="H14" s="30"/>
    </row>
    <row r="15" spans="2:8" ht="12.75">
      <c r="B15" s="10" t="s">
        <v>8</v>
      </c>
      <c r="C15" s="23">
        <v>2</v>
      </c>
      <c r="D15" s="19"/>
      <c r="F15" s="30"/>
      <c r="G15" s="30"/>
      <c r="H15" s="30"/>
    </row>
    <row r="16" spans="2:8" ht="12.75">
      <c r="B16" s="17" t="s">
        <v>9</v>
      </c>
      <c r="C16" s="37">
        <v>1</v>
      </c>
      <c r="D16" s="20"/>
      <c r="F16" s="30"/>
      <c r="G16" s="30"/>
      <c r="H16" s="30"/>
    </row>
    <row r="17" spans="2:8" ht="12.75">
      <c r="B17" s="10" t="s">
        <v>10</v>
      </c>
      <c r="C17" s="23">
        <v>0</v>
      </c>
      <c r="D17" s="19"/>
      <c r="F17" s="30"/>
      <c r="G17" s="30"/>
      <c r="H17" s="30"/>
    </row>
    <row r="18" spans="2:8" ht="12.75">
      <c r="B18" s="17" t="s">
        <v>11</v>
      </c>
      <c r="C18" s="23">
        <v>0</v>
      </c>
      <c r="D18" s="19"/>
      <c r="F18" s="30"/>
      <c r="G18" s="30"/>
      <c r="H18" s="30"/>
    </row>
    <row r="19" spans="2:8" ht="12.75">
      <c r="B19" s="17" t="s">
        <v>81</v>
      </c>
      <c r="C19" s="23">
        <v>0</v>
      </c>
      <c r="D19" s="19"/>
      <c r="F19" s="30"/>
      <c r="G19" s="30"/>
      <c r="H19" s="30"/>
    </row>
    <row r="20" spans="2:8" ht="12.75">
      <c r="B20" s="10" t="s">
        <v>12</v>
      </c>
      <c r="C20" s="23">
        <v>9</v>
      </c>
      <c r="D20" s="19" t="s">
        <v>15</v>
      </c>
      <c r="F20" s="30"/>
      <c r="G20" s="30"/>
      <c r="H20" s="30"/>
    </row>
    <row r="21" spans="2:8" ht="12.75">
      <c r="B21" s="17" t="s">
        <v>77</v>
      </c>
      <c r="C21" s="23">
        <v>14.6</v>
      </c>
      <c r="D21" s="19" t="s">
        <v>15</v>
      </c>
      <c r="F21" s="30"/>
      <c r="G21" s="30"/>
      <c r="H21" s="30"/>
    </row>
    <row r="22" spans="2:8" ht="12.75">
      <c r="B22" s="10" t="s">
        <v>13</v>
      </c>
      <c r="C22" s="23">
        <v>0</v>
      </c>
      <c r="D22" s="19"/>
      <c r="F22" s="30"/>
      <c r="G22" s="30"/>
      <c r="H22" s="30"/>
    </row>
    <row r="23" spans="2:8" ht="12.75">
      <c r="B23" s="10" t="s">
        <v>78</v>
      </c>
      <c r="C23" s="23">
        <v>0</v>
      </c>
      <c r="D23" s="19"/>
      <c r="E23" s="15"/>
      <c r="F23" s="31"/>
      <c r="G23" s="30"/>
      <c r="H23" s="30"/>
    </row>
    <row r="24" spans="2:8" ht="22.5" customHeight="1">
      <c r="B24" s="195" t="s">
        <v>79</v>
      </c>
      <c r="C24">
        <v>0</v>
      </c>
      <c r="D24" s="19"/>
      <c r="E24" s="15"/>
      <c r="F24" s="31"/>
      <c r="G24" s="30"/>
      <c r="H24" s="30"/>
    </row>
    <row r="25" spans="2:8" ht="12.75">
      <c r="B25" s="10" t="s">
        <v>80</v>
      </c>
      <c r="C25" s="23">
        <v>0</v>
      </c>
      <c r="D25" s="19"/>
      <c r="E25" s="15"/>
      <c r="F25" s="31"/>
      <c r="G25" s="30"/>
      <c r="H25" s="30"/>
    </row>
    <row r="26" spans="2:6" ht="12.75">
      <c r="B26" s="21" t="s">
        <v>14</v>
      </c>
      <c r="C26" s="23">
        <v>0</v>
      </c>
      <c r="D26" s="19" t="s">
        <v>2</v>
      </c>
      <c r="E26" s="15"/>
      <c r="F26" s="15"/>
    </row>
    <row r="27" spans="2:8" ht="12.75">
      <c r="B27" s="16"/>
      <c r="C27" s="23"/>
      <c r="D27" s="19"/>
      <c r="E27" s="15"/>
      <c r="F27" s="200" t="s">
        <v>27</v>
      </c>
      <c r="G27" s="201"/>
      <c r="H27" s="201"/>
    </row>
    <row r="28" spans="2:8" ht="12.75">
      <c r="B28" s="202" t="s">
        <v>57</v>
      </c>
      <c r="C28" s="203"/>
      <c r="D28" s="203"/>
      <c r="E28" s="15"/>
      <c r="F28" s="204" t="s">
        <v>26</v>
      </c>
      <c r="G28" s="201"/>
      <c r="H28" s="201"/>
    </row>
    <row r="29" spans="2:6" ht="12.75">
      <c r="B29" s="17"/>
      <c r="C29" s="17"/>
      <c r="D29" s="22"/>
      <c r="E29" s="15"/>
      <c r="F29" s="15"/>
    </row>
    <row r="30" spans="4:6" ht="12.75">
      <c r="D30" s="15"/>
      <c r="E30" s="15"/>
      <c r="F30" s="15"/>
    </row>
    <row r="31" spans="2:8" ht="12.75">
      <c r="B31" s="39" t="s">
        <v>28</v>
      </c>
      <c r="D31" s="15"/>
      <c r="E31" s="193" t="s">
        <v>67</v>
      </c>
      <c r="F31" s="193"/>
      <c r="G31" s="194"/>
      <c r="H31" s="194"/>
    </row>
    <row r="32" spans="4:8" ht="12.75">
      <c r="D32" s="15"/>
      <c r="E32" s="205" t="s">
        <v>68</v>
      </c>
      <c r="F32" s="206"/>
      <c r="G32" s="206"/>
      <c r="H32" s="206"/>
    </row>
    <row r="33" spans="1:6" ht="12.75">
      <c r="A33" s="40"/>
      <c r="D33" s="15"/>
      <c r="E33" s="15"/>
      <c r="F33" s="15"/>
    </row>
    <row r="34" spans="1:6" ht="12.75">
      <c r="A34" s="41"/>
      <c r="B34" s="47" t="s">
        <v>35</v>
      </c>
      <c r="C34" s="44">
        <f>A7-2</f>
        <v>39913</v>
      </c>
      <c r="D34" s="10" t="s">
        <v>30</v>
      </c>
      <c r="E34" s="15"/>
      <c r="F34" s="15"/>
    </row>
    <row r="35" spans="1:6" ht="12.75">
      <c r="A35" s="42"/>
      <c r="B35" s="48">
        <f>YEAR(Stammdaten!B3)</f>
        <v>2009</v>
      </c>
      <c r="C35" s="44">
        <f>A7+1</f>
        <v>39916</v>
      </c>
      <c r="D35" s="10" t="s">
        <v>31</v>
      </c>
      <c r="E35" s="15"/>
      <c r="F35" s="15"/>
    </row>
    <row r="36" spans="1:6" ht="12.75">
      <c r="A36" s="42"/>
      <c r="B36" s="44"/>
      <c r="C36" s="44">
        <f>A7+39</f>
        <v>39954</v>
      </c>
      <c r="D36" s="10" t="s">
        <v>34</v>
      </c>
      <c r="E36" s="15"/>
      <c r="F36" s="15"/>
    </row>
    <row r="37" spans="1:6" ht="12.75">
      <c r="A37" s="42"/>
      <c r="B37" s="44"/>
      <c r="C37" s="44">
        <f>A7+50</f>
        <v>39965</v>
      </c>
      <c r="D37" s="10" t="s">
        <v>32</v>
      </c>
      <c r="E37" s="15"/>
      <c r="F37" s="15"/>
    </row>
    <row r="38" spans="1:6" ht="12.75">
      <c r="A38" s="43"/>
      <c r="B38" s="44"/>
      <c r="C38" s="44">
        <f>A7+60</f>
        <v>39975</v>
      </c>
      <c r="D38" s="10" t="s">
        <v>33</v>
      </c>
      <c r="E38" s="15"/>
      <c r="F38" s="15"/>
    </row>
    <row r="39" spans="1:6" ht="12.75">
      <c r="A39" s="43"/>
      <c r="B39" s="44"/>
      <c r="C39" s="44"/>
      <c r="E39" s="15"/>
      <c r="F39" s="15"/>
    </row>
    <row r="40" spans="1:9" ht="12.75">
      <c r="A40" s="196" t="str">
        <f ca="1">CELL("dateiname")</f>
        <v>L:\steuer\[stundenabrechnung.xls]Stammdaten</v>
      </c>
      <c r="B40" s="196"/>
      <c r="C40" s="196"/>
      <c r="D40" s="196"/>
      <c r="E40" s="196"/>
      <c r="F40" s="196"/>
      <c r="G40" s="196"/>
      <c r="H40" s="196"/>
      <c r="I40" s="196"/>
    </row>
  </sheetData>
  <mergeCells count="7">
    <mergeCell ref="A40:I40"/>
    <mergeCell ref="F7:H7"/>
    <mergeCell ref="F9:H9"/>
    <mergeCell ref="F27:H27"/>
    <mergeCell ref="B28:D28"/>
    <mergeCell ref="F28:H28"/>
    <mergeCell ref="E32:H32"/>
  </mergeCells>
  <conditionalFormatting sqref="C24">
    <cfRule type="cellIs" priority="1" dxfId="0" operator="between" stopIfTrue="1">
      <formula>0</formula>
      <formula>5</formula>
    </cfRule>
  </conditionalFormatting>
  <dataValidations count="5">
    <dataValidation type="whole" allowBlank="1" showInputMessage="1" showErrorMessage="1" sqref="C15">
      <formula1>1</formula1>
      <formula2>4</formula2>
    </dataValidation>
    <dataValidation type="whole" allowBlank="1" showInputMessage="1" showErrorMessage="1" sqref="C16">
      <formula1>1</formula1>
      <formula2>6</formula2>
    </dataValidation>
    <dataValidation type="whole" allowBlank="1" showInputMessage="1" showErrorMessage="1" sqref="C25 C22:C23">
      <formula1>0</formula1>
      <formula2>1</formula2>
    </dataValidation>
    <dataValidation type="whole" operator="notBetween" allowBlank="1" showInputMessage="1" showErrorMessage="1" sqref="C20">
      <formula1>1</formula1>
      <formula2>7</formula2>
    </dataValidation>
    <dataValidation type="whole" allowBlank="1" showInputMessage="1" showErrorMessage="1" sqref="C24">
      <formula1>0</formula1>
      <formula2>5</formula2>
    </dataValidation>
  </dataValidations>
  <hyperlinks>
    <hyperlink ref="E32" r:id="rId1" display="http://www.parmentier.de/steuer/excelanleitung.htm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U72"/>
  <sheetViews>
    <sheetView showGridLines="0" workbookViewId="0" topLeftCell="A1">
      <selection activeCell="C51" sqref="C51"/>
    </sheetView>
  </sheetViews>
  <sheetFormatPr defaultColWidth="11.421875" defaultRowHeight="12.75" zeroHeight="1"/>
  <cols>
    <col min="1" max="1" width="11.421875" style="14" customWidth="1"/>
    <col min="2" max="2" width="10.140625" style="1" customWidth="1"/>
    <col min="3" max="3" width="11.8515625" style="1" customWidth="1"/>
    <col min="4" max="4" width="10.57421875" style="1" customWidth="1"/>
    <col min="5" max="5" width="11.421875" style="1" customWidth="1"/>
    <col min="6" max="7" width="11.421875" style="90" customWidth="1"/>
    <col min="8" max="8" width="12.421875" style="90" customWidth="1"/>
    <col min="9" max="9" width="4.421875" style="90" customWidth="1"/>
    <col min="10" max="16384" width="11.421875" style="0" hidden="1" customWidth="1"/>
  </cols>
  <sheetData>
    <row r="1" spans="1:8" ht="8.25" customHeight="1">
      <c r="A1" s="209"/>
      <c r="B1" s="208"/>
      <c r="C1" s="207"/>
      <c r="D1" s="208"/>
      <c r="E1" s="62"/>
      <c r="F1" s="62"/>
      <c r="G1" s="62"/>
      <c r="H1" s="63"/>
    </row>
    <row r="2" spans="1:8" ht="18">
      <c r="A2" s="64"/>
      <c r="B2" s="210" t="str">
        <f>"Stundennachweis und Lohn Januar "&amp;YEAR(Stammdaten!$B$3)</f>
        <v>Stundennachweis und Lohn Januar 2009</v>
      </c>
      <c r="C2" s="211"/>
      <c r="D2" s="211"/>
      <c r="E2" s="211"/>
      <c r="F2" s="211"/>
      <c r="G2" s="65"/>
      <c r="H2" s="66"/>
    </row>
    <row r="3" spans="1:8" ht="7.5" customHeight="1" thickBot="1">
      <c r="A3" s="67"/>
      <c r="B3" s="68"/>
      <c r="C3" s="68"/>
      <c r="D3" s="68"/>
      <c r="E3" s="68"/>
      <c r="F3" s="68"/>
      <c r="G3" s="68"/>
      <c r="H3" s="69"/>
    </row>
    <row r="4" spans="1:8" ht="12.75">
      <c r="A4" s="99"/>
      <c r="B4" s="106"/>
      <c r="C4" s="106"/>
      <c r="D4" s="106"/>
      <c r="E4" s="106"/>
      <c r="F4" s="106"/>
      <c r="G4" s="106"/>
      <c r="H4" s="105"/>
    </row>
    <row r="5" spans="1:8" ht="14.25">
      <c r="A5" s="112"/>
      <c r="B5" s="219" t="s">
        <v>52</v>
      </c>
      <c r="C5" s="220"/>
      <c r="D5" s="77" t="s">
        <v>47</v>
      </c>
      <c r="E5" s="216" t="str">
        <f>"Name: "&amp;Stammdaten!$B$7</f>
        <v>Name: Mustermann, Hans</v>
      </c>
      <c r="F5" s="217"/>
      <c r="G5" s="218"/>
      <c r="H5" s="104"/>
    </row>
    <row r="6" spans="1:8" ht="14.25">
      <c r="A6" s="112"/>
      <c r="B6" s="221" t="s">
        <v>49</v>
      </c>
      <c r="C6" s="222"/>
      <c r="D6" s="70">
        <v>22</v>
      </c>
      <c r="E6" s="103"/>
      <c r="F6" s="103"/>
      <c r="G6" s="103"/>
      <c r="H6" s="104"/>
    </row>
    <row r="7" spans="1:8" ht="14.25">
      <c r="A7" s="112"/>
      <c r="B7" s="223" t="s">
        <v>50</v>
      </c>
      <c r="C7" s="224"/>
      <c r="D7" s="70">
        <v>25</v>
      </c>
      <c r="E7" s="111"/>
      <c r="F7" s="111" t="s">
        <v>37</v>
      </c>
      <c r="G7" s="125">
        <f>SUM(F11/0.04166667*(D7-D6)+H11/0.04166667*(D8-D6))</f>
        <v>42.49999660000027</v>
      </c>
      <c r="H7" s="104"/>
    </row>
    <row r="8" spans="1:8" ht="14.25">
      <c r="A8" s="112"/>
      <c r="B8" s="214" t="s">
        <v>51</v>
      </c>
      <c r="C8" s="215"/>
      <c r="D8" s="70">
        <v>27</v>
      </c>
      <c r="E8" s="111"/>
      <c r="F8" s="111" t="s">
        <v>29</v>
      </c>
      <c r="G8" s="54">
        <f>SUM(E11*D6/0.04166667)+E52</f>
        <v>1999.999863600011</v>
      </c>
      <c r="H8" s="104"/>
    </row>
    <row r="9" spans="1:8" ht="14.25">
      <c r="A9" s="112"/>
      <c r="B9" s="227" t="s">
        <v>56</v>
      </c>
      <c r="C9" s="228"/>
      <c r="D9" s="70">
        <v>0</v>
      </c>
      <c r="E9" s="225" t="s">
        <v>54</v>
      </c>
      <c r="F9" s="226"/>
      <c r="G9" s="88">
        <f>$G7+$G8</f>
        <v>2042.4998602000112</v>
      </c>
      <c r="H9" s="104"/>
    </row>
    <row r="10" spans="1:9" ht="16.5" thickBot="1">
      <c r="A10" s="112"/>
      <c r="B10" s="100"/>
      <c r="C10" s="101"/>
      <c r="D10" s="102"/>
      <c r="E10" s="102"/>
      <c r="F10" s="102"/>
      <c r="G10" s="102"/>
      <c r="H10" s="113"/>
      <c r="I10" s="91"/>
    </row>
    <row r="11" spans="1:8" ht="13.5" thickBot="1">
      <c r="A11" s="114"/>
      <c r="B11" s="103"/>
      <c r="C11" s="103"/>
      <c r="D11" s="115" t="s">
        <v>5</v>
      </c>
      <c r="E11" s="116">
        <f>SUM(E13:E43)</f>
        <v>3.229166666666667</v>
      </c>
      <c r="F11" s="116">
        <f>SUM(F13:F43)</f>
        <v>0</v>
      </c>
      <c r="G11" s="117">
        <f>SUM(G13:G43)</f>
        <v>3.229166666666667</v>
      </c>
      <c r="H11" s="116">
        <f>SUM(H13:H43)</f>
        <v>0.3541666666666667</v>
      </c>
    </row>
    <row r="12" spans="1:9" s="2" customFormat="1" ht="26.25" thickBot="1">
      <c r="A12" s="212" t="s">
        <v>4</v>
      </c>
      <c r="B12" s="213"/>
      <c r="C12" s="3" t="s">
        <v>0</v>
      </c>
      <c r="D12" s="3" t="s">
        <v>1</v>
      </c>
      <c r="E12" s="4" t="s">
        <v>3</v>
      </c>
      <c r="F12" s="109" t="s">
        <v>6</v>
      </c>
      <c r="G12" s="5" t="s">
        <v>7</v>
      </c>
      <c r="H12" s="118" t="s">
        <v>38</v>
      </c>
      <c r="I12" s="92"/>
    </row>
    <row r="13" spans="1:9" ht="12.75">
      <c r="A13" s="85">
        <f>Stammdaten!$B$3</f>
        <v>39814</v>
      </c>
      <c r="B13" s="86">
        <f aca="true" t="shared" si="0" ref="B13:B43">WEEKDAY(A13)</f>
        <v>5</v>
      </c>
      <c r="C13" s="79"/>
      <c r="D13" s="79"/>
      <c r="E13" s="80">
        <f>IF(C13&lt;=D13,D13-C13,"24:00"-C13+D13)</f>
        <v>0</v>
      </c>
      <c r="F13" s="80">
        <f>IF(AND(0.17&lt;C13,C13&lt;0.83333),IF(0.83333&lt;D13,D13-"20:00",IF(D13&lt;0.17,"4:00"+D13,0)),IF(0.83333&lt;=C13,IF(0.83333&lt;D13,D13-C13,IF(D13&lt;0.17,"24:00"-C13+D13,"24:00"-C13+"6:00")),IF("6:00"-C13+D13-"20:00",IF(D13&lt;0.17,D13-C13,"6:00"-C13))))</f>
        <v>0</v>
      </c>
      <c r="G13" s="121">
        <f>+E13-F13</f>
        <v>0</v>
      </c>
      <c r="H13" s="119">
        <f>E13</f>
        <v>0</v>
      </c>
      <c r="I13" s="93"/>
    </row>
    <row r="14" spans="1:8" ht="12.75">
      <c r="A14" s="107">
        <f>A13+1</f>
        <v>39815</v>
      </c>
      <c r="B14" s="108">
        <f t="shared" si="0"/>
        <v>6</v>
      </c>
      <c r="C14" s="7">
        <v>0.3333333333333333</v>
      </c>
      <c r="D14" s="7">
        <v>0.625</v>
      </c>
      <c r="E14" s="6">
        <f aca="true" t="shared" si="1" ref="E14:E43">IF(C14&lt;=D14,D14-C14,"24:00"-C14+D14)</f>
        <v>0.2916666666666667</v>
      </c>
      <c r="F14" s="75">
        <f>IF(AND(0.17&lt;C14,C14&lt;0.83333),IF(0.83333&lt;D14,D14-"20:00",IF(D14&lt;0.17,"4:00"+D14,0)),IF(0.83333&lt;=C14,IF(0.83333&lt;D14,D14-C14,IF(D14&lt;0.17,"24:00"-C14+D14,"24:00"-C14+"6:00")),IF("6:00"-C14+D14-"20:00",IF(D14&lt;0.17,D14-C14,"6:00"-C14))))</f>
        <v>0</v>
      </c>
      <c r="G14" s="84">
        <f aca="true" t="shared" si="2" ref="G14:G43">+E14-F14</f>
        <v>0.2916666666666667</v>
      </c>
      <c r="H14" s="120">
        <f aca="true" t="shared" si="3" ref="H14:H43">IF(WEEKDAY(B14)=1,E14,0)</f>
        <v>0</v>
      </c>
    </row>
    <row r="15" spans="1:9" ht="12.75">
      <c r="A15" s="107">
        <f>A14+1</f>
        <v>39816</v>
      </c>
      <c r="B15" s="108">
        <f t="shared" si="0"/>
        <v>7</v>
      </c>
      <c r="C15" s="7">
        <v>0.3333333333333333</v>
      </c>
      <c r="D15" s="7">
        <v>0.7083333333333334</v>
      </c>
      <c r="E15" s="6">
        <f t="shared" si="1"/>
        <v>0.37500000000000006</v>
      </c>
      <c r="F15" s="75">
        <f>IF(AND(0.17&lt;C15,C15&lt;0.83333),IF(0.83333&lt;D15,D15-"20:00",IF(D15&lt;0.17,"4:00"+D15,0)),IF(0.83333&lt;=C15,IF(0.83333&lt;D15,D15-C15,IF(D15&lt;0.17,"24:00"-C15+D15,"24:00"-C15+"6:00")),IF("6:00"-C15+D15-"20:00",IF(D15&lt;0.17,D15-C15,"6:00"-C15))))</f>
        <v>0</v>
      </c>
      <c r="G15" s="84">
        <f t="shared" si="2"/>
        <v>0.37500000000000006</v>
      </c>
      <c r="H15" s="120">
        <f t="shared" si="3"/>
        <v>0</v>
      </c>
      <c r="I15" s="91"/>
    </row>
    <row r="16" spans="1:8" ht="12.75">
      <c r="A16" s="107">
        <f>A15+1</f>
        <v>39817</v>
      </c>
      <c r="B16" s="108">
        <f t="shared" si="0"/>
        <v>1</v>
      </c>
      <c r="C16" s="7">
        <v>0</v>
      </c>
      <c r="D16" s="7">
        <v>0</v>
      </c>
      <c r="E16" s="6">
        <f t="shared" si="1"/>
        <v>0</v>
      </c>
      <c r="F16" s="75">
        <f>IF(AND(0.17&lt;C16,C16&lt;0.83333),IF(0.83333&lt;D16,D16-"20:00",IF(D16&lt;0.17,"4:00"+D16,0)),IF(0.83333&lt;=C16,IF(0.83333&lt;D16,D16-C16,IF(D16&lt;0.17,"24:00"-C16+D16,"24:00"-C16+"6:00")),IF("6:00"-C16+D16-"20:00",IF(D16&lt;0.17,D16-C16,"6:00"-C16))))</f>
        <v>0</v>
      </c>
      <c r="G16" s="84">
        <f t="shared" si="2"/>
        <v>0</v>
      </c>
      <c r="H16" s="120">
        <f t="shared" si="3"/>
        <v>0</v>
      </c>
    </row>
    <row r="17" spans="1:9" ht="12.75">
      <c r="A17" s="107">
        <f aca="true" t="shared" si="4" ref="A17:A43">A16+1</f>
        <v>39818</v>
      </c>
      <c r="B17" s="108">
        <f t="shared" si="0"/>
        <v>2</v>
      </c>
      <c r="C17" s="7">
        <v>0</v>
      </c>
      <c r="D17" s="7">
        <v>0</v>
      </c>
      <c r="E17" s="6">
        <f t="shared" si="1"/>
        <v>0</v>
      </c>
      <c r="F17" s="75">
        <f>IF(AND(0.17&lt;C17,C17&lt;0.83333),IF(0.83333&lt;D17,D17-"20:00",IF(D17&lt;0.17,"4:00"+D17,0)),IF(0.83333&lt;=C17,IF(0.83333&lt;D17,D17-C17,IF(D17&lt;0.17,"24:00"-C17+D17,"24:00"-C17+"6:00")),IF("6:00"-C17+D17-"20:00",IF(D17&lt;0.17,D17-C17,"6:00"-C17))))</f>
        <v>0</v>
      </c>
      <c r="G17" s="84">
        <f t="shared" si="2"/>
        <v>0</v>
      </c>
      <c r="H17" s="120">
        <f t="shared" si="3"/>
        <v>0</v>
      </c>
      <c r="I17" s="94"/>
    </row>
    <row r="18" spans="1:9" ht="12.75">
      <c r="A18" s="107">
        <f t="shared" si="4"/>
        <v>39819</v>
      </c>
      <c r="B18" s="108">
        <f t="shared" si="0"/>
        <v>3</v>
      </c>
      <c r="C18" s="7">
        <v>0</v>
      </c>
      <c r="D18" s="7">
        <v>0</v>
      </c>
      <c r="E18" s="6">
        <f t="shared" si="1"/>
        <v>0</v>
      </c>
      <c r="F18" s="75">
        <f aca="true" t="shared" si="5" ref="F18:F43">IF(AND(0.17&lt;C18,C18&lt;0.83333),IF(0.83333&lt;D18,D18-"20:00",IF(D18&lt;0.17,"4:00"+D18,0)),IF(0.83333&lt;=C18,IF(0.83333&lt;D18,D18-C18,IF(D18&lt;0.17,"24:00"-C18+D18,"24:00"-C18+"6:00")),IF("6:00"-C18+D18-"20:00",IF(D18&lt;0.17,D18-C18,"6:00"-C18))))</f>
        <v>0</v>
      </c>
      <c r="G18" s="84">
        <f t="shared" si="2"/>
        <v>0</v>
      </c>
      <c r="H18" s="120">
        <f t="shared" si="3"/>
        <v>0</v>
      </c>
      <c r="I18" s="94"/>
    </row>
    <row r="19" spans="1:9" ht="12.75">
      <c r="A19" s="107">
        <f t="shared" si="4"/>
        <v>39820</v>
      </c>
      <c r="B19" s="108">
        <f t="shared" si="0"/>
        <v>4</v>
      </c>
      <c r="C19" s="7"/>
      <c r="D19" s="7"/>
      <c r="E19" s="6">
        <f t="shared" si="1"/>
        <v>0</v>
      </c>
      <c r="F19" s="75">
        <f t="shared" si="5"/>
        <v>0</v>
      </c>
      <c r="G19" s="84">
        <f t="shared" si="2"/>
        <v>0</v>
      </c>
      <c r="H19" s="120">
        <f t="shared" si="3"/>
        <v>0</v>
      </c>
      <c r="I19" s="93"/>
    </row>
    <row r="20" spans="1:8" ht="12.75">
      <c r="A20" s="107">
        <f t="shared" si="4"/>
        <v>39821</v>
      </c>
      <c r="B20" s="108">
        <f t="shared" si="0"/>
        <v>5</v>
      </c>
      <c r="C20" s="7"/>
      <c r="D20" s="7"/>
      <c r="E20" s="6">
        <f t="shared" si="1"/>
        <v>0</v>
      </c>
      <c r="F20" s="75">
        <f t="shared" si="5"/>
        <v>0</v>
      </c>
      <c r="G20" s="84">
        <f t="shared" si="2"/>
        <v>0</v>
      </c>
      <c r="H20" s="120">
        <f t="shared" si="3"/>
        <v>0</v>
      </c>
    </row>
    <row r="21" spans="1:8" ht="12.75">
      <c r="A21" s="107">
        <f t="shared" si="4"/>
        <v>39822</v>
      </c>
      <c r="B21" s="108">
        <f t="shared" si="0"/>
        <v>6</v>
      </c>
      <c r="C21" s="7">
        <v>0.3333333333333333</v>
      </c>
      <c r="D21" s="7">
        <v>0.7083333333333334</v>
      </c>
      <c r="E21" s="6">
        <f t="shared" si="1"/>
        <v>0.37500000000000006</v>
      </c>
      <c r="F21" s="75">
        <f t="shared" si="5"/>
        <v>0</v>
      </c>
      <c r="G21" s="84">
        <f t="shared" si="2"/>
        <v>0.37500000000000006</v>
      </c>
      <c r="H21" s="120">
        <f t="shared" si="3"/>
        <v>0</v>
      </c>
    </row>
    <row r="22" spans="1:8" ht="12.75">
      <c r="A22" s="107">
        <f t="shared" si="4"/>
        <v>39823</v>
      </c>
      <c r="B22" s="108">
        <f t="shared" si="0"/>
        <v>7</v>
      </c>
      <c r="C22" s="7">
        <v>0.3333333333333333</v>
      </c>
      <c r="D22" s="7">
        <v>0.6875</v>
      </c>
      <c r="E22" s="6">
        <f t="shared" si="1"/>
        <v>0.3541666666666667</v>
      </c>
      <c r="F22" s="75">
        <f t="shared" si="5"/>
        <v>0</v>
      </c>
      <c r="G22" s="84">
        <f t="shared" si="2"/>
        <v>0.3541666666666667</v>
      </c>
      <c r="H22" s="120">
        <f t="shared" si="3"/>
        <v>0</v>
      </c>
    </row>
    <row r="23" spans="1:8" s="90" customFormat="1" ht="12.75">
      <c r="A23" s="107">
        <f t="shared" si="4"/>
        <v>39824</v>
      </c>
      <c r="B23" s="108">
        <f t="shared" si="0"/>
        <v>1</v>
      </c>
      <c r="C23" s="7">
        <v>0</v>
      </c>
      <c r="D23" s="7">
        <v>0</v>
      </c>
      <c r="E23" s="6">
        <f t="shared" si="1"/>
        <v>0</v>
      </c>
      <c r="F23" s="75">
        <f t="shared" si="5"/>
        <v>0</v>
      </c>
      <c r="G23" s="84">
        <f t="shared" si="2"/>
        <v>0</v>
      </c>
      <c r="H23" s="120">
        <f t="shared" si="3"/>
        <v>0</v>
      </c>
    </row>
    <row r="24" spans="1:8" s="90" customFormat="1" ht="12.75">
      <c r="A24" s="107">
        <f t="shared" si="4"/>
        <v>39825</v>
      </c>
      <c r="B24" s="108">
        <f t="shared" si="0"/>
        <v>2</v>
      </c>
      <c r="C24" s="7">
        <v>0</v>
      </c>
      <c r="D24" s="7">
        <v>0</v>
      </c>
      <c r="E24" s="6">
        <f t="shared" si="1"/>
        <v>0</v>
      </c>
      <c r="F24" s="75">
        <f t="shared" si="5"/>
        <v>0</v>
      </c>
      <c r="G24" s="84">
        <f t="shared" si="2"/>
        <v>0</v>
      </c>
      <c r="H24" s="120">
        <f t="shared" si="3"/>
        <v>0</v>
      </c>
    </row>
    <row r="25" spans="1:8" s="90" customFormat="1" ht="12.75">
      <c r="A25" s="107">
        <f t="shared" si="4"/>
        <v>39826</v>
      </c>
      <c r="B25" s="108">
        <f t="shared" si="0"/>
        <v>3</v>
      </c>
      <c r="C25" s="7">
        <v>0</v>
      </c>
      <c r="D25" s="7">
        <v>0</v>
      </c>
      <c r="E25" s="6">
        <f t="shared" si="1"/>
        <v>0</v>
      </c>
      <c r="F25" s="75">
        <f t="shared" si="5"/>
        <v>0</v>
      </c>
      <c r="G25" s="84">
        <f t="shared" si="2"/>
        <v>0</v>
      </c>
      <c r="H25" s="120">
        <f t="shared" si="3"/>
        <v>0</v>
      </c>
    </row>
    <row r="26" spans="1:8" s="90" customFormat="1" ht="12.75">
      <c r="A26" s="107">
        <f t="shared" si="4"/>
        <v>39827</v>
      </c>
      <c r="B26" s="108">
        <f t="shared" si="0"/>
        <v>4</v>
      </c>
      <c r="C26" s="7"/>
      <c r="D26" s="7"/>
      <c r="E26" s="6">
        <f t="shared" si="1"/>
        <v>0</v>
      </c>
      <c r="F26" s="75">
        <f t="shared" si="5"/>
        <v>0</v>
      </c>
      <c r="G26" s="84">
        <f t="shared" si="2"/>
        <v>0</v>
      </c>
      <c r="H26" s="120">
        <f t="shared" si="3"/>
        <v>0</v>
      </c>
    </row>
    <row r="27" spans="1:8" s="90" customFormat="1" ht="12.75">
      <c r="A27" s="107">
        <f t="shared" si="4"/>
        <v>39828</v>
      </c>
      <c r="B27" s="108">
        <f t="shared" si="0"/>
        <v>5</v>
      </c>
      <c r="C27" s="7"/>
      <c r="D27" s="7"/>
      <c r="E27" s="6">
        <f t="shared" si="1"/>
        <v>0</v>
      </c>
      <c r="F27" s="75">
        <f t="shared" si="5"/>
        <v>0</v>
      </c>
      <c r="G27" s="84">
        <f t="shared" si="2"/>
        <v>0</v>
      </c>
      <c r="H27" s="120">
        <f t="shared" si="3"/>
        <v>0</v>
      </c>
    </row>
    <row r="28" spans="1:8" s="90" customFormat="1" ht="12.75">
      <c r="A28" s="107">
        <f t="shared" si="4"/>
        <v>39829</v>
      </c>
      <c r="B28" s="108">
        <f t="shared" si="0"/>
        <v>6</v>
      </c>
      <c r="C28" s="7">
        <v>0.3333333333333333</v>
      </c>
      <c r="D28" s="7">
        <v>0.6875</v>
      </c>
      <c r="E28" s="6">
        <f t="shared" si="1"/>
        <v>0.3541666666666667</v>
      </c>
      <c r="F28" s="75">
        <f t="shared" si="5"/>
        <v>0</v>
      </c>
      <c r="G28" s="84">
        <f t="shared" si="2"/>
        <v>0.3541666666666667</v>
      </c>
      <c r="H28" s="120">
        <f t="shared" si="3"/>
        <v>0</v>
      </c>
    </row>
    <row r="29" spans="1:8" s="90" customFormat="1" ht="12.75">
      <c r="A29" s="107">
        <f t="shared" si="4"/>
        <v>39830</v>
      </c>
      <c r="B29" s="108">
        <f t="shared" si="0"/>
        <v>7</v>
      </c>
      <c r="C29" s="7">
        <v>0.3333333333333333</v>
      </c>
      <c r="D29" s="7">
        <v>0.7083333333333334</v>
      </c>
      <c r="E29" s="6">
        <f t="shared" si="1"/>
        <v>0.37500000000000006</v>
      </c>
      <c r="F29" s="75">
        <f t="shared" si="5"/>
        <v>0</v>
      </c>
      <c r="G29" s="84">
        <f t="shared" si="2"/>
        <v>0.37500000000000006</v>
      </c>
      <c r="H29" s="120">
        <f t="shared" si="3"/>
        <v>0</v>
      </c>
    </row>
    <row r="30" spans="1:8" s="90" customFormat="1" ht="12.75">
      <c r="A30" s="107">
        <f t="shared" si="4"/>
        <v>39831</v>
      </c>
      <c r="B30" s="108">
        <f t="shared" si="0"/>
        <v>1</v>
      </c>
      <c r="C30" s="7">
        <v>0.3333333333333333</v>
      </c>
      <c r="D30" s="7">
        <v>0.6875</v>
      </c>
      <c r="E30" s="6">
        <f t="shared" si="1"/>
        <v>0.3541666666666667</v>
      </c>
      <c r="F30" s="75">
        <f t="shared" si="5"/>
        <v>0</v>
      </c>
      <c r="G30" s="84">
        <f t="shared" si="2"/>
        <v>0.3541666666666667</v>
      </c>
      <c r="H30" s="120">
        <f t="shared" si="3"/>
        <v>0.3541666666666667</v>
      </c>
    </row>
    <row r="31" spans="1:8" s="90" customFormat="1" ht="12.75">
      <c r="A31" s="107">
        <f t="shared" si="4"/>
        <v>39832</v>
      </c>
      <c r="B31" s="108">
        <f t="shared" si="0"/>
        <v>2</v>
      </c>
      <c r="C31" s="7">
        <v>0.3333333333333333</v>
      </c>
      <c r="D31" s="7">
        <v>0.7083333333333334</v>
      </c>
      <c r="E31" s="6">
        <f t="shared" si="1"/>
        <v>0.37500000000000006</v>
      </c>
      <c r="F31" s="75">
        <f t="shared" si="5"/>
        <v>0</v>
      </c>
      <c r="G31" s="84">
        <f t="shared" si="2"/>
        <v>0.37500000000000006</v>
      </c>
      <c r="H31" s="120">
        <f t="shared" si="3"/>
        <v>0</v>
      </c>
    </row>
    <row r="32" spans="1:8" s="90" customFormat="1" ht="12.75">
      <c r="A32" s="107">
        <f t="shared" si="4"/>
        <v>39833</v>
      </c>
      <c r="B32" s="108">
        <f t="shared" si="0"/>
        <v>3</v>
      </c>
      <c r="C32" s="7">
        <v>0.3333333333333333</v>
      </c>
      <c r="D32" s="7">
        <v>0.7083333333333334</v>
      </c>
      <c r="E32" s="6">
        <f t="shared" si="1"/>
        <v>0.37500000000000006</v>
      </c>
      <c r="F32" s="75">
        <f t="shared" si="5"/>
        <v>0</v>
      </c>
      <c r="G32" s="84">
        <f t="shared" si="2"/>
        <v>0.37500000000000006</v>
      </c>
      <c r="H32" s="120">
        <f t="shared" si="3"/>
        <v>0</v>
      </c>
    </row>
    <row r="33" spans="1:8" s="90" customFormat="1" ht="12.75">
      <c r="A33" s="107">
        <f t="shared" si="4"/>
        <v>39834</v>
      </c>
      <c r="B33" s="108">
        <f t="shared" si="0"/>
        <v>4</v>
      </c>
      <c r="C33" s="7"/>
      <c r="D33" s="7"/>
      <c r="E33" s="6">
        <f t="shared" si="1"/>
        <v>0</v>
      </c>
      <c r="F33" s="75">
        <f t="shared" si="5"/>
        <v>0</v>
      </c>
      <c r="G33" s="84">
        <f t="shared" si="2"/>
        <v>0</v>
      </c>
      <c r="H33" s="120">
        <f t="shared" si="3"/>
        <v>0</v>
      </c>
    </row>
    <row r="34" spans="1:8" s="90" customFormat="1" ht="12.75">
      <c r="A34" s="107">
        <f t="shared" si="4"/>
        <v>39835</v>
      </c>
      <c r="B34" s="108">
        <f t="shared" si="0"/>
        <v>5</v>
      </c>
      <c r="C34" s="7"/>
      <c r="D34" s="7"/>
      <c r="E34" s="6">
        <f t="shared" si="1"/>
        <v>0</v>
      </c>
      <c r="F34" s="75">
        <f t="shared" si="5"/>
        <v>0</v>
      </c>
      <c r="G34" s="84">
        <f t="shared" si="2"/>
        <v>0</v>
      </c>
      <c r="H34" s="120">
        <f t="shared" si="3"/>
        <v>0</v>
      </c>
    </row>
    <row r="35" spans="1:8" s="90" customFormat="1" ht="12.75">
      <c r="A35" s="107">
        <f t="shared" si="4"/>
        <v>39836</v>
      </c>
      <c r="B35" s="108">
        <f t="shared" si="0"/>
        <v>6</v>
      </c>
      <c r="C35" s="7"/>
      <c r="D35" s="7"/>
      <c r="E35" s="6">
        <f t="shared" si="1"/>
        <v>0</v>
      </c>
      <c r="F35" s="75">
        <f t="shared" si="5"/>
        <v>0</v>
      </c>
      <c r="G35" s="84">
        <f t="shared" si="2"/>
        <v>0</v>
      </c>
      <c r="H35" s="120">
        <f t="shared" si="3"/>
        <v>0</v>
      </c>
    </row>
    <row r="36" spans="1:8" s="90" customFormat="1" ht="12.75">
      <c r="A36" s="107">
        <f t="shared" si="4"/>
        <v>39837</v>
      </c>
      <c r="B36" s="108">
        <f t="shared" si="0"/>
        <v>7</v>
      </c>
      <c r="C36" s="7"/>
      <c r="D36" s="7"/>
      <c r="E36" s="6">
        <f t="shared" si="1"/>
        <v>0</v>
      </c>
      <c r="F36" s="75">
        <f t="shared" si="5"/>
        <v>0</v>
      </c>
      <c r="G36" s="84">
        <f t="shared" si="2"/>
        <v>0</v>
      </c>
      <c r="H36" s="120">
        <f t="shared" si="3"/>
        <v>0</v>
      </c>
    </row>
    <row r="37" spans="1:8" s="90" customFormat="1" ht="12.75">
      <c r="A37" s="107">
        <f t="shared" si="4"/>
        <v>39838</v>
      </c>
      <c r="B37" s="108">
        <f t="shared" si="0"/>
        <v>1</v>
      </c>
      <c r="C37" s="7"/>
      <c r="D37" s="7"/>
      <c r="E37" s="6">
        <f t="shared" si="1"/>
        <v>0</v>
      </c>
      <c r="F37" s="75">
        <f t="shared" si="5"/>
        <v>0</v>
      </c>
      <c r="G37" s="84">
        <f t="shared" si="2"/>
        <v>0</v>
      </c>
      <c r="H37" s="120">
        <f t="shared" si="3"/>
        <v>0</v>
      </c>
    </row>
    <row r="38" spans="1:8" s="90" customFormat="1" ht="12.75">
      <c r="A38" s="107">
        <f t="shared" si="4"/>
        <v>39839</v>
      </c>
      <c r="B38" s="108">
        <f t="shared" si="0"/>
        <v>2</v>
      </c>
      <c r="C38" s="7"/>
      <c r="D38" s="7"/>
      <c r="E38" s="6">
        <f t="shared" si="1"/>
        <v>0</v>
      </c>
      <c r="F38" s="75">
        <f t="shared" si="5"/>
        <v>0</v>
      </c>
      <c r="G38" s="84">
        <f t="shared" si="2"/>
        <v>0</v>
      </c>
      <c r="H38" s="120">
        <f t="shared" si="3"/>
        <v>0</v>
      </c>
    </row>
    <row r="39" spans="1:8" s="90" customFormat="1" ht="12.75">
      <c r="A39" s="107">
        <f t="shared" si="4"/>
        <v>39840</v>
      </c>
      <c r="B39" s="108">
        <f t="shared" si="0"/>
        <v>3</v>
      </c>
      <c r="C39" s="7"/>
      <c r="D39" s="7"/>
      <c r="E39" s="6">
        <f t="shared" si="1"/>
        <v>0</v>
      </c>
      <c r="F39" s="75">
        <f t="shared" si="5"/>
        <v>0</v>
      </c>
      <c r="G39" s="84">
        <f t="shared" si="2"/>
        <v>0</v>
      </c>
      <c r="H39" s="120">
        <f t="shared" si="3"/>
        <v>0</v>
      </c>
    </row>
    <row r="40" spans="1:8" s="90" customFormat="1" ht="12.75">
      <c r="A40" s="107">
        <f t="shared" si="4"/>
        <v>39841</v>
      </c>
      <c r="B40" s="108">
        <f t="shared" si="0"/>
        <v>4</v>
      </c>
      <c r="C40" s="7"/>
      <c r="D40" s="7"/>
      <c r="E40" s="6">
        <f t="shared" si="1"/>
        <v>0</v>
      </c>
      <c r="F40" s="75">
        <f t="shared" si="5"/>
        <v>0</v>
      </c>
      <c r="G40" s="84">
        <f t="shared" si="2"/>
        <v>0</v>
      </c>
      <c r="H40" s="120">
        <f t="shared" si="3"/>
        <v>0</v>
      </c>
    </row>
    <row r="41" spans="1:8" s="90" customFormat="1" ht="12.75">
      <c r="A41" s="107">
        <f t="shared" si="4"/>
        <v>39842</v>
      </c>
      <c r="B41" s="108">
        <f t="shared" si="0"/>
        <v>5</v>
      </c>
      <c r="C41" s="7"/>
      <c r="D41" s="7"/>
      <c r="E41" s="6">
        <f t="shared" si="1"/>
        <v>0</v>
      </c>
      <c r="F41" s="75">
        <f t="shared" si="5"/>
        <v>0</v>
      </c>
      <c r="G41" s="84">
        <f t="shared" si="2"/>
        <v>0</v>
      </c>
      <c r="H41" s="120">
        <f t="shared" si="3"/>
        <v>0</v>
      </c>
    </row>
    <row r="42" spans="1:8" s="90" customFormat="1" ht="12.75">
      <c r="A42" s="107">
        <f t="shared" si="4"/>
        <v>39843</v>
      </c>
      <c r="B42" s="108">
        <f t="shared" si="0"/>
        <v>6</v>
      </c>
      <c r="C42" s="7"/>
      <c r="D42" s="7"/>
      <c r="E42" s="6">
        <f t="shared" si="1"/>
        <v>0</v>
      </c>
      <c r="F42" s="75">
        <f t="shared" si="5"/>
        <v>0</v>
      </c>
      <c r="G42" s="84">
        <f t="shared" si="2"/>
        <v>0</v>
      </c>
      <c r="H42" s="120">
        <f t="shared" si="3"/>
        <v>0</v>
      </c>
    </row>
    <row r="43" spans="1:8" s="90" customFormat="1" ht="13.5" thickBot="1">
      <c r="A43" s="122">
        <f t="shared" si="4"/>
        <v>39844</v>
      </c>
      <c r="B43" s="123">
        <f t="shared" si="0"/>
        <v>7</v>
      </c>
      <c r="C43" s="8"/>
      <c r="D43" s="8"/>
      <c r="E43" s="9">
        <f t="shared" si="1"/>
        <v>0</v>
      </c>
      <c r="F43" s="76">
        <f t="shared" si="5"/>
        <v>0</v>
      </c>
      <c r="G43" s="87">
        <f t="shared" si="2"/>
        <v>0</v>
      </c>
      <c r="H43" s="124">
        <f t="shared" si="3"/>
        <v>0</v>
      </c>
    </row>
    <row r="44" spans="1:5" ht="12.75">
      <c r="A44" s="110"/>
      <c r="B44" s="90"/>
      <c r="C44" s="90"/>
      <c r="D44" s="90"/>
      <c r="E44" s="90"/>
    </row>
    <row r="45" spans="1:9" ht="12.75">
      <c r="A45" s="233" t="s">
        <v>44</v>
      </c>
      <c r="B45" s="234"/>
      <c r="C45" s="72" t="s">
        <v>47</v>
      </c>
      <c r="D45" s="74" t="s">
        <v>45</v>
      </c>
      <c r="E45" s="73" t="s">
        <v>46</v>
      </c>
      <c r="F45" s="27" t="s">
        <v>16</v>
      </c>
      <c r="G45" s="57"/>
      <c r="H45" s="49">
        <v>210.75</v>
      </c>
      <c r="I45" s="89" t="s">
        <v>2</v>
      </c>
    </row>
    <row r="46" spans="1:9" ht="12.75">
      <c r="A46" s="231" t="s">
        <v>39</v>
      </c>
      <c r="B46" s="232"/>
      <c r="C46" s="70">
        <v>0.5</v>
      </c>
      <c r="D46" s="71">
        <v>0</v>
      </c>
      <c r="E46" s="78">
        <f aca="true" t="shared" si="6" ref="E46:E51">C46*D46</f>
        <v>0</v>
      </c>
      <c r="F46" s="25" t="s">
        <v>17</v>
      </c>
      <c r="G46" s="58"/>
      <c r="H46" s="50">
        <v>11.59</v>
      </c>
      <c r="I46" s="89" t="s">
        <v>2</v>
      </c>
    </row>
    <row r="47" spans="1:9" ht="12.75">
      <c r="A47" s="231" t="s">
        <v>40</v>
      </c>
      <c r="B47" s="232"/>
      <c r="C47" s="70">
        <v>2</v>
      </c>
      <c r="D47" s="71">
        <v>0</v>
      </c>
      <c r="E47" s="78">
        <f t="shared" si="6"/>
        <v>0</v>
      </c>
      <c r="F47" s="27" t="s">
        <v>18</v>
      </c>
      <c r="G47" s="57"/>
      <c r="H47" s="49">
        <v>16.86</v>
      </c>
      <c r="I47" s="89" t="s">
        <v>2</v>
      </c>
    </row>
    <row r="48" spans="1:9" ht="12.75">
      <c r="A48" s="231" t="s">
        <v>41</v>
      </c>
      <c r="B48" s="232"/>
      <c r="C48" s="70">
        <v>0</v>
      </c>
      <c r="D48" s="71">
        <v>0</v>
      </c>
      <c r="E48" s="78">
        <f t="shared" si="6"/>
        <v>0</v>
      </c>
      <c r="F48" s="25" t="s">
        <v>19</v>
      </c>
      <c r="G48" s="58"/>
      <c r="H48" s="50">
        <v>199</v>
      </c>
      <c r="I48" s="89" t="s">
        <v>2</v>
      </c>
    </row>
    <row r="49" spans="1:9" ht="12.75">
      <c r="A49" s="231" t="s">
        <v>42</v>
      </c>
      <c r="B49" s="232"/>
      <c r="C49" s="70">
        <v>0</v>
      </c>
      <c r="D49" s="71">
        <v>0</v>
      </c>
      <c r="E49" s="78">
        <f t="shared" si="6"/>
        <v>0</v>
      </c>
      <c r="F49" s="27" t="s">
        <v>20</v>
      </c>
      <c r="G49" s="57"/>
      <c r="H49" s="49">
        <v>164</v>
      </c>
      <c r="I49" s="89" t="s">
        <v>2</v>
      </c>
    </row>
    <row r="50" spans="1:9" ht="12.75">
      <c r="A50" s="231" t="s">
        <v>43</v>
      </c>
      <c r="B50" s="232"/>
      <c r="C50" s="70">
        <v>95</v>
      </c>
      <c r="D50" s="71">
        <v>1</v>
      </c>
      <c r="E50" s="78">
        <f t="shared" si="6"/>
        <v>95</v>
      </c>
      <c r="F50" s="25" t="s">
        <v>21</v>
      </c>
      <c r="G50" s="58"/>
      <c r="H50" s="50">
        <v>24.5</v>
      </c>
      <c r="I50" s="89" t="s">
        <v>2</v>
      </c>
    </row>
    <row r="51" spans="1:9" ht="12.75">
      <c r="A51" s="231" t="s">
        <v>48</v>
      </c>
      <c r="B51" s="232"/>
      <c r="C51" s="81">
        <v>100</v>
      </c>
      <c r="D51" s="82">
        <v>2</v>
      </c>
      <c r="E51" s="78">
        <f t="shared" si="6"/>
        <v>200</v>
      </c>
      <c r="F51" s="27" t="s">
        <v>22</v>
      </c>
      <c r="G51" s="57"/>
      <c r="H51" s="49">
        <v>28</v>
      </c>
      <c r="I51" s="89" t="s">
        <v>2</v>
      </c>
    </row>
    <row r="52" spans="1:9" ht="12.75">
      <c r="A52" s="235" t="s">
        <v>59</v>
      </c>
      <c r="B52" s="236"/>
      <c r="C52" s="229" t="s">
        <v>55</v>
      </c>
      <c r="D52" s="230"/>
      <c r="E52" s="83">
        <f>SUM(E46:E51)</f>
        <v>295</v>
      </c>
      <c r="F52" s="24"/>
      <c r="G52" s="58"/>
      <c r="H52" s="51"/>
      <c r="I52" s="89"/>
    </row>
    <row r="53" spans="1:9" ht="12.75" customHeight="1">
      <c r="A53" s="110"/>
      <c r="B53" s="90"/>
      <c r="C53" s="90"/>
      <c r="D53" s="90"/>
      <c r="E53" s="90"/>
      <c r="F53" s="28" t="s">
        <v>23</v>
      </c>
      <c r="G53" s="57"/>
      <c r="H53" s="52">
        <f>SUM(H45:H52)</f>
        <v>654.7</v>
      </c>
      <c r="I53" s="89" t="s">
        <v>2</v>
      </c>
    </row>
    <row r="54" spans="1:255" s="1" customFormat="1" ht="12.75">
      <c r="A54" s="190" t="s">
        <v>65</v>
      </c>
      <c r="B54" s="90"/>
      <c r="C54" s="90"/>
      <c r="D54" s="90"/>
      <c r="E54" s="90"/>
      <c r="F54" s="26" t="s">
        <v>24</v>
      </c>
      <c r="G54" s="58"/>
      <c r="H54" s="53">
        <f>G9-H53+D9</f>
        <v>1387.7998602000112</v>
      </c>
      <c r="I54" s="95" t="s">
        <v>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9" ht="12.75" customHeight="1">
      <c r="A55" s="110"/>
      <c r="B55" s="90"/>
      <c r="C55" s="90"/>
      <c r="D55" s="90"/>
      <c r="E55" s="90"/>
      <c r="I55" s="89"/>
    </row>
    <row r="56" spans="1:9" s="61" customFormat="1" ht="12.75" customHeight="1" hidden="1">
      <c r="A56" s="59"/>
      <c r="B56" s="60"/>
      <c r="C56" s="60"/>
      <c r="D56" s="60"/>
      <c r="E56" s="60"/>
      <c r="F56" s="98"/>
      <c r="G56" s="98"/>
      <c r="H56" s="98"/>
      <c r="I56" s="96"/>
    </row>
    <row r="57" spans="1:9" s="61" customFormat="1" ht="12.75" customHeight="1" hidden="1">
      <c r="A57" s="59"/>
      <c r="B57" s="60"/>
      <c r="C57" s="60"/>
      <c r="D57" s="60"/>
      <c r="E57" s="60"/>
      <c r="F57" s="98"/>
      <c r="G57" s="98"/>
      <c r="H57" s="98"/>
      <c r="I57" s="96"/>
    </row>
    <row r="58" spans="1:9" s="61" customFormat="1" ht="12.75" customHeight="1" hidden="1">
      <c r="A58" s="59"/>
      <c r="B58" s="60"/>
      <c r="C58" s="60"/>
      <c r="D58" s="60"/>
      <c r="E58" s="60"/>
      <c r="F58" s="98"/>
      <c r="G58" s="98"/>
      <c r="H58" s="98"/>
      <c r="I58" s="96"/>
    </row>
    <row r="59" spans="1:9" s="61" customFormat="1" ht="12.75" customHeight="1" hidden="1">
      <c r="A59" s="59"/>
      <c r="B59" s="60"/>
      <c r="C59" s="60"/>
      <c r="D59" s="60"/>
      <c r="E59" s="60"/>
      <c r="F59" s="98"/>
      <c r="G59" s="98"/>
      <c r="H59" s="98"/>
      <c r="I59" s="96"/>
    </row>
    <row r="60" spans="1:9" s="61" customFormat="1" ht="12.75" customHeight="1" hidden="1">
      <c r="A60" s="59"/>
      <c r="B60" s="60"/>
      <c r="C60" s="60"/>
      <c r="D60" s="60"/>
      <c r="E60" s="60"/>
      <c r="F60" s="98"/>
      <c r="G60" s="98"/>
      <c r="H60" s="98"/>
      <c r="I60" s="96"/>
    </row>
    <row r="61" spans="1:9" s="61" customFormat="1" ht="12.75" customHeight="1" hidden="1">
      <c r="A61" s="59"/>
      <c r="B61" s="60"/>
      <c r="C61" s="60"/>
      <c r="D61" s="60"/>
      <c r="E61" s="60"/>
      <c r="F61" s="98"/>
      <c r="G61" s="98"/>
      <c r="H61" s="98"/>
      <c r="I61" s="96"/>
    </row>
    <row r="62" spans="1:9" s="61" customFormat="1" ht="12.75" customHeight="1" hidden="1">
      <c r="A62" s="59"/>
      <c r="B62" s="60"/>
      <c r="C62" s="60"/>
      <c r="D62" s="60"/>
      <c r="E62" s="60"/>
      <c r="F62" s="98"/>
      <c r="G62" s="98"/>
      <c r="H62" s="98"/>
      <c r="I62" s="96"/>
    </row>
    <row r="63" spans="1:255" s="60" customFormat="1" ht="12.75" hidden="1">
      <c r="A63" s="59"/>
      <c r="F63" s="98"/>
      <c r="G63" s="98"/>
      <c r="H63" s="98"/>
      <c r="I63" s="97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</row>
    <row r="64" spans="1:9" s="61" customFormat="1" ht="12.75" hidden="1">
      <c r="A64" s="59"/>
      <c r="B64" s="60"/>
      <c r="C64" s="60"/>
      <c r="D64" s="60"/>
      <c r="E64" s="60"/>
      <c r="F64" s="98"/>
      <c r="G64" s="98"/>
      <c r="H64" s="98"/>
      <c r="I64" s="98"/>
    </row>
    <row r="65" spans="1:9" s="61" customFormat="1" ht="12.75" hidden="1">
      <c r="A65" s="59"/>
      <c r="B65" s="60"/>
      <c r="C65" s="60"/>
      <c r="D65" s="60"/>
      <c r="E65" s="60"/>
      <c r="F65" s="98"/>
      <c r="G65" s="98"/>
      <c r="H65" s="98"/>
      <c r="I65" s="98"/>
    </row>
    <row r="66" spans="1:9" s="61" customFormat="1" ht="12.75" hidden="1">
      <c r="A66" s="59"/>
      <c r="B66" s="60"/>
      <c r="C66" s="60"/>
      <c r="D66" s="60"/>
      <c r="E66" s="60"/>
      <c r="F66" s="98"/>
      <c r="G66" s="98"/>
      <c r="H66" s="98"/>
      <c r="I66" s="98"/>
    </row>
    <row r="67" spans="1:9" s="61" customFormat="1" ht="12.75" hidden="1">
      <c r="A67" s="59"/>
      <c r="B67" s="60"/>
      <c r="C67" s="60"/>
      <c r="D67" s="60"/>
      <c r="E67" s="60"/>
      <c r="F67" s="98"/>
      <c r="G67" s="98"/>
      <c r="H67" s="98"/>
      <c r="I67" s="98"/>
    </row>
    <row r="68" spans="1:9" s="61" customFormat="1" ht="12.75" hidden="1">
      <c r="A68" s="59"/>
      <c r="B68" s="60"/>
      <c r="C68" s="60"/>
      <c r="D68" s="60"/>
      <c r="E68" s="60"/>
      <c r="F68" s="98"/>
      <c r="G68" s="98"/>
      <c r="H68" s="98"/>
      <c r="I68" s="98"/>
    </row>
    <row r="69" spans="1:9" s="61" customFormat="1" ht="12.75" hidden="1">
      <c r="A69" s="59"/>
      <c r="B69" s="60"/>
      <c r="C69" s="60"/>
      <c r="D69" s="60"/>
      <c r="E69" s="60"/>
      <c r="F69" s="98"/>
      <c r="G69" s="98"/>
      <c r="H69" s="98"/>
      <c r="I69" s="98"/>
    </row>
    <row r="70" spans="1:9" s="61" customFormat="1" ht="12.75" hidden="1">
      <c r="A70" s="59"/>
      <c r="B70" s="60"/>
      <c r="C70" s="60"/>
      <c r="D70" s="60"/>
      <c r="E70" s="60"/>
      <c r="F70" s="98"/>
      <c r="G70" s="98"/>
      <c r="H70" s="98"/>
      <c r="I70" s="98"/>
    </row>
    <row r="71" spans="1:9" s="61" customFormat="1" ht="12.75" hidden="1">
      <c r="A71" s="59"/>
      <c r="B71" s="60"/>
      <c r="C71" s="60"/>
      <c r="D71" s="60"/>
      <c r="E71" s="60"/>
      <c r="F71" s="98"/>
      <c r="G71" s="98"/>
      <c r="H71" s="98"/>
      <c r="I71" s="98"/>
    </row>
    <row r="72" spans="1:9" s="61" customFormat="1" ht="12.75" hidden="1">
      <c r="A72" s="59"/>
      <c r="B72" s="60"/>
      <c r="C72" s="60"/>
      <c r="D72" s="60"/>
      <c r="E72" s="60"/>
      <c r="F72" s="98"/>
      <c r="G72" s="98"/>
      <c r="H72" s="98"/>
      <c r="I72" s="98"/>
    </row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</sheetData>
  <mergeCells count="20">
    <mergeCell ref="B9:C9"/>
    <mergeCell ref="C52:D52"/>
    <mergeCell ref="A46:B46"/>
    <mergeCell ref="A45:B45"/>
    <mergeCell ref="A47:B47"/>
    <mergeCell ref="A48:B48"/>
    <mergeCell ref="A49:B49"/>
    <mergeCell ref="A50:B50"/>
    <mergeCell ref="A51:B51"/>
    <mergeCell ref="A52:B52"/>
    <mergeCell ref="C1:D1"/>
    <mergeCell ref="A1:B1"/>
    <mergeCell ref="B2:F2"/>
    <mergeCell ref="A12:B12"/>
    <mergeCell ref="B8:C8"/>
    <mergeCell ref="E5:G5"/>
    <mergeCell ref="B5:C5"/>
    <mergeCell ref="B6:C6"/>
    <mergeCell ref="B7:C7"/>
    <mergeCell ref="E9:F9"/>
  </mergeCells>
  <conditionalFormatting sqref="G14:G43 C14:E43">
    <cfRule type="expression" priority="1" dxfId="1" stopIfTrue="1">
      <formula>WEEKDAY($A14)=1</formula>
    </cfRule>
    <cfRule type="expression" priority="2" dxfId="2" stopIfTrue="1">
      <formula>WEEKDAY($A14)=7</formula>
    </cfRule>
  </conditionalFormatting>
  <conditionalFormatting sqref="A14:B43">
    <cfRule type="expression" priority="3" dxfId="3" stopIfTrue="1">
      <formula>WEEKDAY($A14)=1</formula>
    </cfRule>
    <cfRule type="expression" priority="4" dxfId="2" stopIfTrue="1">
      <formula>WEEKDAY($A14)=7</formula>
    </cfRule>
  </conditionalFormatting>
  <conditionalFormatting sqref="H14:H43">
    <cfRule type="expression" priority="5" dxfId="1" stopIfTrue="1">
      <formula>WEEKDAY($A14)=1</formula>
    </cfRule>
    <cfRule type="expression" priority="6" dxfId="4" stopIfTrue="1">
      <formula>WEEKDAY($A14)&gt;1</formula>
    </cfRule>
  </conditionalFormatting>
  <conditionalFormatting sqref="F13:F43">
    <cfRule type="expression" priority="7" dxfId="1" stopIfTrue="1">
      <formula>WEEKDAY($A13)=1</formula>
    </cfRule>
    <cfRule type="expression" priority="8" dxfId="2" stopIfTrue="1">
      <formula>WEEKDAY($A13)=7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72"/>
  <sheetViews>
    <sheetView workbookViewId="0" topLeftCell="A19">
      <selection activeCell="C52" sqref="C52:D52"/>
    </sheetView>
  </sheetViews>
  <sheetFormatPr defaultColWidth="11.421875" defaultRowHeight="12.75" customHeight="1" zeroHeight="1"/>
  <cols>
    <col min="1" max="1" width="11.28125" style="173" customWidth="1"/>
    <col min="2" max="2" width="10.140625" style="127" customWidth="1"/>
    <col min="3" max="7" width="11.421875" style="127" customWidth="1"/>
    <col min="8" max="8" width="12.57421875" style="127" customWidth="1"/>
    <col min="9" max="9" width="4.421875" style="90" customWidth="1"/>
    <col min="10" max="11" width="0" style="1" hidden="1" customWidth="1"/>
    <col min="12" max="14" width="11.421875" style="1" hidden="1" customWidth="1"/>
    <col min="15" max="15" width="16.140625" style="1" hidden="1" customWidth="1"/>
    <col min="16" max="17" width="11.421875" style="1" hidden="1" customWidth="1"/>
    <col min="18" max="32" width="11.421875" style="0" hidden="1" customWidth="1"/>
    <col min="33" max="33" width="0.42578125" style="0" hidden="1" customWidth="1"/>
    <col min="34" max="74" width="11.421875" style="0" hidden="1" customWidth="1"/>
    <col min="75" max="75" width="2.140625" style="0" hidden="1" customWidth="1"/>
    <col min="76" max="211" width="11.421875" style="0" hidden="1" customWidth="1"/>
    <col min="212" max="212" width="6.28125" style="0" hidden="1" customWidth="1"/>
    <col min="213" max="16384" width="11.421875" style="0" hidden="1" customWidth="1"/>
  </cols>
  <sheetData>
    <row r="1" spans="1:10" s="127" customFormat="1" ht="5.25" customHeight="1">
      <c r="A1" s="209"/>
      <c r="B1" s="208"/>
      <c r="C1" s="207"/>
      <c r="D1" s="208"/>
      <c r="E1" s="62"/>
      <c r="F1" s="62"/>
      <c r="G1" s="62"/>
      <c r="H1" s="63"/>
      <c r="I1" s="90"/>
      <c r="J1" s="126"/>
    </row>
    <row r="2" spans="1:10" s="127" customFormat="1" ht="18">
      <c r="A2" s="64"/>
      <c r="B2" s="210" t="str">
        <f>"Stundennachweis und Lohn Februar "&amp;YEAR(Stammdaten!$B$3)</f>
        <v>Stundennachweis und Lohn Februar 2009</v>
      </c>
      <c r="C2" s="203"/>
      <c r="D2" s="203"/>
      <c r="E2" s="203"/>
      <c r="F2" s="203"/>
      <c r="G2" s="65"/>
      <c r="H2" s="66"/>
      <c r="I2" s="90"/>
      <c r="J2" s="128"/>
    </row>
    <row r="3" spans="1:9" s="127" customFormat="1" ht="8.25" customHeight="1" thickBot="1">
      <c r="A3" s="67"/>
      <c r="B3" s="68"/>
      <c r="C3" s="68"/>
      <c r="D3" s="68"/>
      <c r="E3" s="68"/>
      <c r="F3" s="68"/>
      <c r="G3" s="68"/>
      <c r="H3" s="69"/>
      <c r="I3" s="90"/>
    </row>
    <row r="4" spans="1:9" s="127" customFormat="1" ht="12.75">
      <c r="A4" s="99"/>
      <c r="B4" s="106"/>
      <c r="C4" s="106"/>
      <c r="D4" s="106"/>
      <c r="E4" s="106"/>
      <c r="F4" s="106"/>
      <c r="G4" s="106"/>
      <c r="H4" s="105"/>
      <c r="I4" s="90"/>
    </row>
    <row r="5" spans="1:9" s="127" customFormat="1" ht="14.25">
      <c r="A5" s="100"/>
      <c r="B5" s="219" t="s">
        <v>52</v>
      </c>
      <c r="C5" s="220"/>
      <c r="D5" s="77" t="s">
        <v>47</v>
      </c>
      <c r="E5" s="216" t="str">
        <f>"Name: "&amp;Stammdaten!$B$7</f>
        <v>Name: Mustermann, Hans</v>
      </c>
      <c r="F5" s="217"/>
      <c r="G5" s="218"/>
      <c r="H5" s="104"/>
      <c r="I5" s="90"/>
    </row>
    <row r="6" spans="1:9" s="127" customFormat="1" ht="14.25">
      <c r="A6" s="100"/>
      <c r="B6" s="221" t="s">
        <v>61</v>
      </c>
      <c r="C6" s="222"/>
      <c r="D6" s="70">
        <v>22</v>
      </c>
      <c r="E6" s="103"/>
      <c r="F6" s="103"/>
      <c r="G6" s="103"/>
      <c r="H6" s="104"/>
      <c r="I6" s="90"/>
    </row>
    <row r="7" spans="1:9" s="127" customFormat="1" ht="14.25">
      <c r="A7" s="100"/>
      <c r="B7" s="223" t="s">
        <v>62</v>
      </c>
      <c r="C7" s="224"/>
      <c r="D7" s="70">
        <v>25</v>
      </c>
      <c r="E7" s="111"/>
      <c r="F7" s="111" t="s">
        <v>37</v>
      </c>
      <c r="G7" s="129">
        <f>SUM(F11/0.04166667*(D7-D6)+H11/0.04166667*(D8-D6))</f>
        <v>119.99999040000075</v>
      </c>
      <c r="H7" s="104"/>
      <c r="I7" s="90"/>
    </row>
    <row r="8" spans="1:9" s="127" customFormat="1" ht="14.25">
      <c r="A8" s="100"/>
      <c r="B8" s="240" t="s">
        <v>63</v>
      </c>
      <c r="C8" s="241"/>
      <c r="D8" s="70">
        <v>27</v>
      </c>
      <c r="E8" s="111"/>
      <c r="F8" s="111" t="s">
        <v>29</v>
      </c>
      <c r="G8" s="54">
        <f>SUM(E11*D6/0.04166667)+E52</f>
        <v>2563.9998028800155</v>
      </c>
      <c r="H8" s="104"/>
      <c r="I8" s="90"/>
    </row>
    <row r="9" spans="1:9" s="127" customFormat="1" ht="14.25">
      <c r="A9" s="100"/>
      <c r="B9" s="227" t="s">
        <v>56</v>
      </c>
      <c r="C9" s="228"/>
      <c r="D9" s="70"/>
      <c r="E9" s="225" t="s">
        <v>54</v>
      </c>
      <c r="F9" s="226"/>
      <c r="G9" s="130">
        <f>$G7+$G8</f>
        <v>2683.999793280016</v>
      </c>
      <c r="H9" s="104"/>
      <c r="I9" s="90"/>
    </row>
    <row r="10" spans="1:9" s="127" customFormat="1" ht="16.5" thickBot="1">
      <c r="A10" s="100"/>
      <c r="B10" s="100"/>
      <c r="C10" s="101"/>
      <c r="D10" s="103"/>
      <c r="E10" s="103"/>
      <c r="F10" s="103"/>
      <c r="G10" s="103"/>
      <c r="H10" s="104"/>
      <c r="I10" s="91"/>
    </row>
    <row r="11" spans="1:9" s="127" customFormat="1" ht="13.5" thickBot="1">
      <c r="A11" s="175"/>
      <c r="B11" s="102"/>
      <c r="C11" s="102"/>
      <c r="D11" s="131" t="s">
        <v>5</v>
      </c>
      <c r="E11" s="132">
        <f>SUM(E13:E43)</f>
        <v>4.666666666666667</v>
      </c>
      <c r="F11" s="132">
        <f>SUM(F13:F43)</f>
        <v>0</v>
      </c>
      <c r="G11" s="132">
        <f>SUM(G13:G43)</f>
        <v>4.666666666666667</v>
      </c>
      <c r="H11" s="116">
        <f>SUM(H13:H43)</f>
        <v>1</v>
      </c>
      <c r="I11" s="90"/>
    </row>
    <row r="12" spans="1:9" s="133" customFormat="1" ht="26.25" thickBot="1">
      <c r="A12" s="212" t="s">
        <v>4</v>
      </c>
      <c r="B12" s="213"/>
      <c r="C12" s="3" t="s">
        <v>0</v>
      </c>
      <c r="D12" s="3" t="s">
        <v>1</v>
      </c>
      <c r="E12" s="4" t="s">
        <v>3</v>
      </c>
      <c r="F12" s="4" t="s">
        <v>6</v>
      </c>
      <c r="G12" s="5" t="s">
        <v>7</v>
      </c>
      <c r="H12" s="118" t="s">
        <v>38</v>
      </c>
      <c r="I12" s="92"/>
    </row>
    <row r="13" spans="1:9" s="127" customFormat="1" ht="12.75">
      <c r="A13" s="134">
        <f>Januar!A43+1</f>
        <v>39845</v>
      </c>
      <c r="B13" s="108">
        <f aca="true" t="shared" si="0" ref="B13:B40">WEEKDAY(A13)</f>
        <v>1</v>
      </c>
      <c r="C13" s="7"/>
      <c r="D13" s="7"/>
      <c r="E13" s="6">
        <f aca="true" t="shared" si="1" ref="E13:E41">IF(C13&lt;=D13,D13-C13,"24:00"-C13+D13)</f>
        <v>0</v>
      </c>
      <c r="F13" s="75">
        <f>IF(AND(0.17&lt;C13,C13&lt;0.83333),IF(0.83333&lt;D13,D13-"20:00",IF(D13&lt;0.17,"4:00"+D13,0)),IF(0.83333&lt;=C13,IF(0.83333&lt;D13,D13-C13,IF(D13&lt;0.17,"24:00"-C13+D13,"24:00"-C13+"6:00")),IF("6:00"-C13+D13-"20:00",IF(D13&lt;0.17,D13-C13,"6:00"-C13))))</f>
        <v>0</v>
      </c>
      <c r="G13" s="135">
        <f aca="true" t="shared" si="2" ref="G13:G41">+E13-F13</f>
        <v>0</v>
      </c>
      <c r="H13" s="84">
        <f aca="true" t="shared" si="3" ref="H13:H40">IF(WEEKDAY(B13)=1,E13,0)</f>
        <v>0</v>
      </c>
      <c r="I13" s="93"/>
    </row>
    <row r="14" spans="1:9" s="127" customFormat="1" ht="12.75">
      <c r="A14" s="107">
        <f aca="true" t="shared" si="4" ref="A14:A40">A13+1</f>
        <v>39846</v>
      </c>
      <c r="B14" s="108">
        <f t="shared" si="0"/>
        <v>2</v>
      </c>
      <c r="C14" s="7"/>
      <c r="D14" s="7"/>
      <c r="E14" s="6">
        <f t="shared" si="1"/>
        <v>0</v>
      </c>
      <c r="F14" s="75">
        <f aca="true" t="shared" si="5" ref="F14:F40">IF(AND(0.17&lt;C14,C14&lt;0.83333),IF(0.83333&lt;D14,D14-"20:00",IF(D14&lt;0.17,"4:00"+D14,0)),IF(0.83333&lt;=C14,IF(0.83333&lt;D14,D14-C14,IF(D14&lt;0.17,"24:00"-C14+D14,"24:00"-C14+"6:00")),IF("6:00"-C14+D14-"20:00",IF(D14&lt;0.17,D14-C14,"6:00"-C14))))</f>
        <v>0</v>
      </c>
      <c r="G14" s="135">
        <f t="shared" si="2"/>
        <v>0</v>
      </c>
      <c r="H14" s="84">
        <f t="shared" si="3"/>
        <v>0</v>
      </c>
      <c r="I14" s="90"/>
    </row>
    <row r="15" spans="1:9" s="127" customFormat="1" ht="12.75">
      <c r="A15" s="107">
        <f t="shared" si="4"/>
        <v>39847</v>
      </c>
      <c r="B15" s="108">
        <f t="shared" si="0"/>
        <v>3</v>
      </c>
      <c r="C15" s="7"/>
      <c r="D15" s="7"/>
      <c r="E15" s="6">
        <f t="shared" si="1"/>
        <v>0</v>
      </c>
      <c r="F15" s="75">
        <f t="shared" si="5"/>
        <v>0</v>
      </c>
      <c r="G15" s="135">
        <f t="shared" si="2"/>
        <v>0</v>
      </c>
      <c r="H15" s="84">
        <f t="shared" si="3"/>
        <v>0</v>
      </c>
      <c r="I15" s="91"/>
    </row>
    <row r="16" spans="1:9" s="127" customFormat="1" ht="12.75">
      <c r="A16" s="107">
        <f t="shared" si="4"/>
        <v>39848</v>
      </c>
      <c r="B16" s="108">
        <f t="shared" si="0"/>
        <v>4</v>
      </c>
      <c r="C16" s="7"/>
      <c r="D16" s="7"/>
      <c r="E16" s="6">
        <f t="shared" si="1"/>
        <v>0</v>
      </c>
      <c r="F16" s="75">
        <f t="shared" si="5"/>
        <v>0</v>
      </c>
      <c r="G16" s="135">
        <f t="shared" si="2"/>
        <v>0</v>
      </c>
      <c r="H16" s="84">
        <f t="shared" si="3"/>
        <v>0</v>
      </c>
      <c r="I16" s="90"/>
    </row>
    <row r="17" spans="1:9" s="127" customFormat="1" ht="12.75">
      <c r="A17" s="107">
        <f t="shared" si="4"/>
        <v>39849</v>
      </c>
      <c r="B17" s="108">
        <f t="shared" si="0"/>
        <v>5</v>
      </c>
      <c r="C17" s="7">
        <v>0.4166666666666667</v>
      </c>
      <c r="D17" s="7">
        <v>0.75</v>
      </c>
      <c r="E17" s="6">
        <f t="shared" si="1"/>
        <v>0.3333333333333333</v>
      </c>
      <c r="F17" s="75">
        <f t="shared" si="5"/>
        <v>0</v>
      </c>
      <c r="G17" s="135">
        <f t="shared" si="2"/>
        <v>0.3333333333333333</v>
      </c>
      <c r="H17" s="84">
        <f t="shared" si="3"/>
        <v>0</v>
      </c>
      <c r="I17" s="94"/>
    </row>
    <row r="18" spans="1:9" s="127" customFormat="1" ht="12.75">
      <c r="A18" s="107">
        <f t="shared" si="4"/>
        <v>39850</v>
      </c>
      <c r="B18" s="108">
        <f t="shared" si="0"/>
        <v>6</v>
      </c>
      <c r="C18" s="7">
        <v>0.3333333333333333</v>
      </c>
      <c r="D18" s="7">
        <v>0.6666666666666666</v>
      </c>
      <c r="E18" s="6">
        <f t="shared" si="1"/>
        <v>0.3333333333333333</v>
      </c>
      <c r="F18" s="75">
        <f t="shared" si="5"/>
        <v>0</v>
      </c>
      <c r="G18" s="135">
        <f t="shared" si="2"/>
        <v>0.3333333333333333</v>
      </c>
      <c r="H18" s="84">
        <f t="shared" si="3"/>
        <v>0</v>
      </c>
      <c r="I18" s="94"/>
    </row>
    <row r="19" spans="1:9" s="127" customFormat="1" ht="12.75">
      <c r="A19" s="107">
        <f t="shared" si="4"/>
        <v>39851</v>
      </c>
      <c r="B19" s="108">
        <f t="shared" si="0"/>
        <v>7</v>
      </c>
      <c r="C19" s="7">
        <v>0.3333333333333333</v>
      </c>
      <c r="D19" s="7">
        <v>0.6666666666666666</v>
      </c>
      <c r="E19" s="6">
        <f t="shared" si="1"/>
        <v>0.3333333333333333</v>
      </c>
      <c r="F19" s="75">
        <f t="shared" si="5"/>
        <v>0</v>
      </c>
      <c r="G19" s="135">
        <f t="shared" si="2"/>
        <v>0.3333333333333333</v>
      </c>
      <c r="H19" s="84">
        <f t="shared" si="3"/>
        <v>0</v>
      </c>
      <c r="I19" s="93"/>
    </row>
    <row r="20" spans="1:9" s="127" customFormat="1" ht="12.75">
      <c r="A20" s="107">
        <f t="shared" si="4"/>
        <v>39852</v>
      </c>
      <c r="B20" s="108">
        <f t="shared" si="0"/>
        <v>1</v>
      </c>
      <c r="C20" s="7">
        <v>0.3333333333333333</v>
      </c>
      <c r="D20" s="7">
        <v>0.6666666666666666</v>
      </c>
      <c r="E20" s="6">
        <f t="shared" si="1"/>
        <v>0.3333333333333333</v>
      </c>
      <c r="F20" s="75">
        <f t="shared" si="5"/>
        <v>0</v>
      </c>
      <c r="G20" s="135">
        <f t="shared" si="2"/>
        <v>0.3333333333333333</v>
      </c>
      <c r="H20" s="84">
        <f t="shared" si="3"/>
        <v>0.3333333333333333</v>
      </c>
      <c r="I20" s="90"/>
    </row>
    <row r="21" spans="1:9" s="127" customFormat="1" ht="12.75">
      <c r="A21" s="107">
        <f t="shared" si="4"/>
        <v>39853</v>
      </c>
      <c r="B21" s="108">
        <f t="shared" si="0"/>
        <v>2</v>
      </c>
      <c r="C21" s="7">
        <v>0.3333333333333333</v>
      </c>
      <c r="D21" s="7">
        <v>0.6666666666666666</v>
      </c>
      <c r="E21" s="6">
        <f t="shared" si="1"/>
        <v>0.3333333333333333</v>
      </c>
      <c r="F21" s="75">
        <f t="shared" si="5"/>
        <v>0</v>
      </c>
      <c r="G21" s="135">
        <f t="shared" si="2"/>
        <v>0.3333333333333333</v>
      </c>
      <c r="H21" s="84">
        <f t="shared" si="3"/>
        <v>0</v>
      </c>
      <c r="I21" s="90"/>
    </row>
    <row r="22" spans="1:9" s="127" customFormat="1" ht="12.75">
      <c r="A22" s="107">
        <f t="shared" si="4"/>
        <v>39854</v>
      </c>
      <c r="B22" s="108">
        <f t="shared" si="0"/>
        <v>3</v>
      </c>
      <c r="C22" s="7">
        <v>0.3333333333333333</v>
      </c>
      <c r="D22" s="7">
        <v>0.6666666666666666</v>
      </c>
      <c r="E22" s="6">
        <f t="shared" si="1"/>
        <v>0.3333333333333333</v>
      </c>
      <c r="F22" s="75">
        <f t="shared" si="5"/>
        <v>0</v>
      </c>
      <c r="G22" s="135">
        <f t="shared" si="2"/>
        <v>0.3333333333333333</v>
      </c>
      <c r="H22" s="84">
        <f t="shared" si="3"/>
        <v>0</v>
      </c>
      <c r="I22" s="90"/>
    </row>
    <row r="23" spans="1:9" s="127" customFormat="1" ht="12.75">
      <c r="A23" s="107">
        <f t="shared" si="4"/>
        <v>39855</v>
      </c>
      <c r="B23" s="108">
        <f t="shared" si="0"/>
        <v>4</v>
      </c>
      <c r="C23" s="7"/>
      <c r="D23" s="7"/>
      <c r="E23" s="6">
        <f t="shared" si="1"/>
        <v>0</v>
      </c>
      <c r="F23" s="75">
        <f t="shared" si="5"/>
        <v>0</v>
      </c>
      <c r="G23" s="135">
        <f t="shared" si="2"/>
        <v>0</v>
      </c>
      <c r="H23" s="84">
        <f t="shared" si="3"/>
        <v>0</v>
      </c>
      <c r="I23" s="90"/>
    </row>
    <row r="24" spans="1:9" s="127" customFormat="1" ht="12.75">
      <c r="A24" s="107">
        <f t="shared" si="4"/>
        <v>39856</v>
      </c>
      <c r="B24" s="108">
        <f t="shared" si="0"/>
        <v>5</v>
      </c>
      <c r="C24" s="7"/>
      <c r="D24" s="7"/>
      <c r="E24" s="6">
        <f t="shared" si="1"/>
        <v>0</v>
      </c>
      <c r="F24" s="75">
        <f t="shared" si="5"/>
        <v>0</v>
      </c>
      <c r="G24" s="135">
        <f t="shared" si="2"/>
        <v>0</v>
      </c>
      <c r="H24" s="84">
        <f t="shared" si="3"/>
        <v>0</v>
      </c>
      <c r="I24" s="90"/>
    </row>
    <row r="25" spans="1:9" s="127" customFormat="1" ht="12.75">
      <c r="A25" s="107">
        <f t="shared" si="4"/>
        <v>39857</v>
      </c>
      <c r="B25" s="108">
        <f t="shared" si="0"/>
        <v>6</v>
      </c>
      <c r="C25" s="7">
        <v>0.3333333333333333</v>
      </c>
      <c r="D25" s="7">
        <v>0.6666666666666666</v>
      </c>
      <c r="E25" s="6">
        <f t="shared" si="1"/>
        <v>0.3333333333333333</v>
      </c>
      <c r="F25" s="75">
        <f t="shared" si="5"/>
        <v>0</v>
      </c>
      <c r="G25" s="135">
        <f t="shared" si="2"/>
        <v>0.3333333333333333</v>
      </c>
      <c r="H25" s="84">
        <f t="shared" si="3"/>
        <v>0</v>
      </c>
      <c r="I25" s="90"/>
    </row>
    <row r="26" spans="1:9" s="127" customFormat="1" ht="12.75">
      <c r="A26" s="107">
        <f t="shared" si="4"/>
        <v>39858</v>
      </c>
      <c r="B26" s="108">
        <f t="shared" si="0"/>
        <v>7</v>
      </c>
      <c r="C26" s="7">
        <v>0.3333333333333333</v>
      </c>
      <c r="D26" s="7">
        <v>0.6666666666666666</v>
      </c>
      <c r="E26" s="6">
        <f t="shared" si="1"/>
        <v>0.3333333333333333</v>
      </c>
      <c r="F26" s="75">
        <f t="shared" si="5"/>
        <v>0</v>
      </c>
      <c r="G26" s="135">
        <f t="shared" si="2"/>
        <v>0.3333333333333333</v>
      </c>
      <c r="H26" s="84">
        <f t="shared" si="3"/>
        <v>0</v>
      </c>
      <c r="I26" s="90"/>
    </row>
    <row r="27" spans="1:9" s="127" customFormat="1" ht="12.75">
      <c r="A27" s="107">
        <f t="shared" si="4"/>
        <v>39859</v>
      </c>
      <c r="B27" s="108">
        <f t="shared" si="0"/>
        <v>1</v>
      </c>
      <c r="C27" s="7">
        <v>0.3333333333333333</v>
      </c>
      <c r="D27" s="7">
        <v>0.6666666666666666</v>
      </c>
      <c r="E27" s="6">
        <f t="shared" si="1"/>
        <v>0.3333333333333333</v>
      </c>
      <c r="F27" s="75">
        <f t="shared" si="5"/>
        <v>0</v>
      </c>
      <c r="G27" s="135">
        <f t="shared" si="2"/>
        <v>0.3333333333333333</v>
      </c>
      <c r="H27" s="84">
        <f t="shared" si="3"/>
        <v>0.3333333333333333</v>
      </c>
      <c r="I27" s="90"/>
    </row>
    <row r="28" spans="1:9" s="127" customFormat="1" ht="12.75">
      <c r="A28" s="107">
        <f t="shared" si="4"/>
        <v>39860</v>
      </c>
      <c r="B28" s="108">
        <f t="shared" si="0"/>
        <v>2</v>
      </c>
      <c r="C28" s="7">
        <v>0.3333333333333333</v>
      </c>
      <c r="D28" s="7">
        <v>0.6666666666666666</v>
      </c>
      <c r="E28" s="6">
        <f t="shared" si="1"/>
        <v>0.3333333333333333</v>
      </c>
      <c r="F28" s="75">
        <f t="shared" si="5"/>
        <v>0</v>
      </c>
      <c r="G28" s="135">
        <f t="shared" si="2"/>
        <v>0.3333333333333333</v>
      </c>
      <c r="H28" s="84">
        <f t="shared" si="3"/>
        <v>0</v>
      </c>
      <c r="I28" s="90"/>
    </row>
    <row r="29" spans="1:9" s="127" customFormat="1" ht="12.75">
      <c r="A29" s="107">
        <f t="shared" si="4"/>
        <v>39861</v>
      </c>
      <c r="B29" s="108">
        <f t="shared" si="0"/>
        <v>3</v>
      </c>
      <c r="C29" s="7">
        <v>0.3333333333333333</v>
      </c>
      <c r="D29" s="7">
        <v>0.6666666666666666</v>
      </c>
      <c r="E29" s="6">
        <f t="shared" si="1"/>
        <v>0.3333333333333333</v>
      </c>
      <c r="F29" s="75">
        <f t="shared" si="5"/>
        <v>0</v>
      </c>
      <c r="G29" s="135">
        <f t="shared" si="2"/>
        <v>0.3333333333333333</v>
      </c>
      <c r="H29" s="84">
        <f t="shared" si="3"/>
        <v>0</v>
      </c>
      <c r="I29" s="90"/>
    </row>
    <row r="30" spans="1:9" s="127" customFormat="1" ht="12.75">
      <c r="A30" s="107">
        <f t="shared" si="4"/>
        <v>39862</v>
      </c>
      <c r="B30" s="108">
        <f t="shared" si="0"/>
        <v>4</v>
      </c>
      <c r="C30" s="7"/>
      <c r="D30" s="7"/>
      <c r="E30" s="6">
        <f t="shared" si="1"/>
        <v>0</v>
      </c>
      <c r="F30" s="75">
        <f t="shared" si="5"/>
        <v>0</v>
      </c>
      <c r="G30" s="135">
        <f t="shared" si="2"/>
        <v>0</v>
      </c>
      <c r="H30" s="84">
        <f t="shared" si="3"/>
        <v>0</v>
      </c>
      <c r="I30" s="90"/>
    </row>
    <row r="31" spans="1:9" s="127" customFormat="1" ht="12.75">
      <c r="A31" s="107">
        <f t="shared" si="4"/>
        <v>39863</v>
      </c>
      <c r="B31" s="108">
        <f t="shared" si="0"/>
        <v>5</v>
      </c>
      <c r="C31" s="7"/>
      <c r="D31" s="7"/>
      <c r="E31" s="6">
        <f t="shared" si="1"/>
        <v>0</v>
      </c>
      <c r="F31" s="75">
        <f t="shared" si="5"/>
        <v>0</v>
      </c>
      <c r="G31" s="135">
        <f t="shared" si="2"/>
        <v>0</v>
      </c>
      <c r="H31" s="84">
        <f t="shared" si="3"/>
        <v>0</v>
      </c>
      <c r="I31" s="90"/>
    </row>
    <row r="32" spans="1:9" s="127" customFormat="1" ht="12.75">
      <c r="A32" s="107">
        <f t="shared" si="4"/>
        <v>39864</v>
      </c>
      <c r="B32" s="108">
        <f t="shared" si="0"/>
        <v>6</v>
      </c>
      <c r="C32" s="7"/>
      <c r="D32" s="7"/>
      <c r="E32" s="6">
        <f t="shared" si="1"/>
        <v>0</v>
      </c>
      <c r="F32" s="75">
        <f t="shared" si="5"/>
        <v>0</v>
      </c>
      <c r="G32" s="135">
        <f t="shared" si="2"/>
        <v>0</v>
      </c>
      <c r="H32" s="84">
        <f t="shared" si="3"/>
        <v>0</v>
      </c>
      <c r="I32" s="90"/>
    </row>
    <row r="33" spans="1:9" s="127" customFormat="1" ht="12.75">
      <c r="A33" s="107">
        <f t="shared" si="4"/>
        <v>39865</v>
      </c>
      <c r="B33" s="108">
        <f t="shared" si="0"/>
        <v>7</v>
      </c>
      <c r="C33" s="7">
        <v>0.3333333333333333</v>
      </c>
      <c r="D33" s="7">
        <v>0.625</v>
      </c>
      <c r="E33" s="6">
        <f t="shared" si="1"/>
        <v>0.2916666666666667</v>
      </c>
      <c r="F33" s="75">
        <f t="shared" si="5"/>
        <v>0</v>
      </c>
      <c r="G33" s="135">
        <f t="shared" si="2"/>
        <v>0.2916666666666667</v>
      </c>
      <c r="H33" s="84">
        <f t="shared" si="3"/>
        <v>0</v>
      </c>
      <c r="I33" s="90"/>
    </row>
    <row r="34" spans="1:9" s="127" customFormat="1" ht="12.75">
      <c r="A34" s="107">
        <f t="shared" si="4"/>
        <v>39866</v>
      </c>
      <c r="B34" s="108">
        <f t="shared" si="0"/>
        <v>1</v>
      </c>
      <c r="C34" s="7">
        <v>0.3333333333333333</v>
      </c>
      <c r="D34" s="7">
        <v>0.6666666666666666</v>
      </c>
      <c r="E34" s="6">
        <f t="shared" si="1"/>
        <v>0.3333333333333333</v>
      </c>
      <c r="F34" s="75">
        <f t="shared" si="5"/>
        <v>0</v>
      </c>
      <c r="G34" s="135">
        <f t="shared" si="2"/>
        <v>0.3333333333333333</v>
      </c>
      <c r="H34" s="84">
        <f t="shared" si="3"/>
        <v>0.3333333333333333</v>
      </c>
      <c r="I34" s="90"/>
    </row>
    <row r="35" spans="1:9" s="127" customFormat="1" ht="12.75">
      <c r="A35" s="107">
        <f t="shared" si="4"/>
        <v>39867</v>
      </c>
      <c r="B35" s="108">
        <f t="shared" si="0"/>
        <v>2</v>
      </c>
      <c r="C35" s="7">
        <v>0.2916666666666667</v>
      </c>
      <c r="D35" s="7">
        <v>0.6666666666666666</v>
      </c>
      <c r="E35" s="6">
        <f t="shared" si="1"/>
        <v>0.37499999999999994</v>
      </c>
      <c r="F35" s="75">
        <f t="shared" si="5"/>
        <v>0</v>
      </c>
      <c r="G35" s="135">
        <f t="shared" si="2"/>
        <v>0.37499999999999994</v>
      </c>
      <c r="H35" s="84">
        <f t="shared" si="3"/>
        <v>0</v>
      </c>
      <c r="I35" s="90"/>
    </row>
    <row r="36" spans="1:9" s="127" customFormat="1" ht="12.75">
      <c r="A36" s="107">
        <f t="shared" si="4"/>
        <v>39868</v>
      </c>
      <c r="B36" s="108">
        <f t="shared" si="0"/>
        <v>3</v>
      </c>
      <c r="C36" s="7"/>
      <c r="D36" s="7"/>
      <c r="E36" s="6">
        <f t="shared" si="1"/>
        <v>0</v>
      </c>
      <c r="F36" s="75">
        <f t="shared" si="5"/>
        <v>0</v>
      </c>
      <c r="G36" s="135">
        <f t="shared" si="2"/>
        <v>0</v>
      </c>
      <c r="H36" s="84">
        <f t="shared" si="3"/>
        <v>0</v>
      </c>
      <c r="I36" s="90"/>
    </row>
    <row r="37" spans="1:9" s="127" customFormat="1" ht="12.75">
      <c r="A37" s="107">
        <f t="shared" si="4"/>
        <v>39869</v>
      </c>
      <c r="B37" s="108">
        <f t="shared" si="0"/>
        <v>4</v>
      </c>
      <c r="C37" s="7"/>
      <c r="D37" s="7"/>
      <c r="E37" s="6">
        <f t="shared" si="1"/>
        <v>0</v>
      </c>
      <c r="F37" s="75">
        <f t="shared" si="5"/>
        <v>0</v>
      </c>
      <c r="G37" s="135">
        <f t="shared" si="2"/>
        <v>0</v>
      </c>
      <c r="H37" s="84">
        <f t="shared" si="3"/>
        <v>0</v>
      </c>
      <c r="I37" s="90"/>
    </row>
    <row r="38" spans="1:9" s="127" customFormat="1" ht="12.75">
      <c r="A38" s="107">
        <f t="shared" si="4"/>
        <v>39870</v>
      </c>
      <c r="B38" s="108">
        <f t="shared" si="0"/>
        <v>5</v>
      </c>
      <c r="C38" s="7"/>
      <c r="D38" s="7"/>
      <c r="E38" s="6">
        <f t="shared" si="1"/>
        <v>0</v>
      </c>
      <c r="F38" s="75">
        <f t="shared" si="5"/>
        <v>0</v>
      </c>
      <c r="G38" s="135">
        <f t="shared" si="2"/>
        <v>0</v>
      </c>
      <c r="H38" s="84">
        <f t="shared" si="3"/>
        <v>0</v>
      </c>
      <c r="I38" s="90"/>
    </row>
    <row r="39" spans="1:9" s="127" customFormat="1" ht="12.75">
      <c r="A39" s="136">
        <f t="shared" si="4"/>
        <v>39871</v>
      </c>
      <c r="B39" s="137">
        <f t="shared" si="0"/>
        <v>6</v>
      </c>
      <c r="C39" s="7"/>
      <c r="D39" s="7"/>
      <c r="E39" s="6">
        <f t="shared" si="1"/>
        <v>0</v>
      </c>
      <c r="F39" s="75">
        <f t="shared" si="5"/>
        <v>0</v>
      </c>
      <c r="G39" s="135">
        <f t="shared" si="2"/>
        <v>0</v>
      </c>
      <c r="H39" s="84">
        <f t="shared" si="3"/>
        <v>0</v>
      </c>
      <c r="I39" s="90"/>
    </row>
    <row r="40" spans="1:9" s="127" customFormat="1" ht="12.75">
      <c r="A40" s="138">
        <f t="shared" si="4"/>
        <v>39872</v>
      </c>
      <c r="B40" s="139">
        <f t="shared" si="0"/>
        <v>7</v>
      </c>
      <c r="C40" s="140"/>
      <c r="D40" s="7"/>
      <c r="E40" s="6">
        <f t="shared" si="1"/>
        <v>0</v>
      </c>
      <c r="F40" s="75">
        <f t="shared" si="5"/>
        <v>0</v>
      </c>
      <c r="G40" s="135">
        <f t="shared" si="2"/>
        <v>0</v>
      </c>
      <c r="H40" s="84">
        <f t="shared" si="3"/>
        <v>0</v>
      </c>
      <c r="I40" s="90"/>
    </row>
    <row r="41" spans="1:9" s="127" customFormat="1" ht="15" customHeight="1" thickBot="1">
      <c r="A41" s="141">
        <f>IF(MONTH(A40+1)=2,A40+1,"")</f>
      </c>
      <c r="B41" s="142">
        <f>IF(MONTH(A40+1)=2,WEEKDAY(A40+1),"")</f>
      </c>
      <c r="C41" s="8"/>
      <c r="D41" s="8"/>
      <c r="E41" s="9">
        <f t="shared" si="1"/>
        <v>0</v>
      </c>
      <c r="F41" s="76">
        <f>IF(AND(0.17&lt;C41,C41&lt;0.83333),IF(0.83333&lt;D41,D41-"20:00",IF(D41&lt;0.17,"4:00"+D41,0)),IF(0.83333&lt;=C41,IF(0.83333&lt;D41,D41-C41,IF(D41&lt;0.17,"24:00"-C41+D41,"24:00"-C41+"6:00")),IF("6:00"-C41+D41-"20:00",IF(D41&lt;0.17,D41-C41,"6:00"-C41))))</f>
        <v>0</v>
      </c>
      <c r="G41" s="143">
        <f t="shared" si="2"/>
        <v>0</v>
      </c>
      <c r="H41" s="87">
        <f>IF(WEEKDAY(A40+1)=1,E41,0)</f>
        <v>0</v>
      </c>
      <c r="I41" s="90"/>
    </row>
    <row r="42" spans="1:9" s="127" customFormat="1" ht="12.75" hidden="1">
      <c r="A42" s="144"/>
      <c r="B42" s="145"/>
      <c r="C42" s="146"/>
      <c r="D42" s="146"/>
      <c r="E42" s="147"/>
      <c r="F42" s="147"/>
      <c r="G42" s="148"/>
      <c r="H42" s="149">
        <f>HOUR(F42)*$C$8+MINUTE(F42)*$C$8/60+HOUR(G42)*$C$7+MINUTE(G42)*$C$7/60</f>
        <v>0</v>
      </c>
      <c r="I42" s="90"/>
    </row>
    <row r="43" spans="1:9" s="127" customFormat="1" ht="13.5" hidden="1" thickBot="1">
      <c r="A43" s="150"/>
      <c r="B43" s="151"/>
      <c r="C43" s="152"/>
      <c r="D43" s="152"/>
      <c r="E43" s="153"/>
      <c r="F43" s="153"/>
      <c r="G43" s="154"/>
      <c r="H43" s="155">
        <f>HOUR(F43)*$C$8+MINUTE(F43)*$C$8/60+HOUR(G43)*$C$7+MINUTE(G43)*$C$7/60</f>
        <v>0</v>
      </c>
      <c r="I43" s="90"/>
    </row>
    <row r="44" spans="1:9" s="127" customFormat="1" ht="12.75">
      <c r="A44" s="156"/>
      <c r="B44" s="157"/>
      <c r="C44" s="158"/>
      <c r="D44" s="158"/>
      <c r="E44" s="159"/>
      <c r="F44" s="159"/>
      <c r="G44" s="160"/>
      <c r="H44" s="161"/>
      <c r="I44" s="90"/>
    </row>
    <row r="45" spans="1:10" s="127" customFormat="1" ht="12.75">
      <c r="A45" s="233" t="s">
        <v>44</v>
      </c>
      <c r="B45" s="234"/>
      <c r="C45" s="72" t="s">
        <v>47</v>
      </c>
      <c r="D45" s="74" t="s">
        <v>45</v>
      </c>
      <c r="E45" s="73" t="s">
        <v>46</v>
      </c>
      <c r="F45" s="27" t="s">
        <v>16</v>
      </c>
      <c r="G45" s="162"/>
      <c r="H45" s="163">
        <v>364.16</v>
      </c>
      <c r="I45" s="89" t="s">
        <v>2</v>
      </c>
      <c r="J45" s="164"/>
    </row>
    <row r="46" spans="1:10" s="127" customFormat="1" ht="12.75">
      <c r="A46" s="231" t="s">
        <v>39</v>
      </c>
      <c r="B46" s="232"/>
      <c r="C46" s="70">
        <v>0.5</v>
      </c>
      <c r="D46" s="71">
        <v>0</v>
      </c>
      <c r="E46" s="78">
        <f aca="true" t="shared" si="6" ref="E46:E51">C46*D46</f>
        <v>0</v>
      </c>
      <c r="F46" s="25" t="s">
        <v>17</v>
      </c>
      <c r="G46" s="26"/>
      <c r="H46" s="165">
        <v>20.02</v>
      </c>
      <c r="I46" s="89" t="s">
        <v>2</v>
      </c>
      <c r="J46" s="164"/>
    </row>
    <row r="47" spans="1:10" s="127" customFormat="1" ht="12.75">
      <c r="A47" s="231" t="s">
        <v>40</v>
      </c>
      <c r="B47" s="232"/>
      <c r="C47" s="70">
        <v>2</v>
      </c>
      <c r="D47" s="71">
        <v>0</v>
      </c>
      <c r="E47" s="78">
        <f t="shared" si="6"/>
        <v>0</v>
      </c>
      <c r="F47" s="27" t="s">
        <v>18</v>
      </c>
      <c r="G47" s="162"/>
      <c r="H47" s="163">
        <v>29.13</v>
      </c>
      <c r="I47" s="89" t="s">
        <v>2</v>
      </c>
      <c r="J47" s="164"/>
    </row>
    <row r="48" spans="1:10" s="127" customFormat="1" ht="12.75">
      <c r="A48" s="231" t="s">
        <v>41</v>
      </c>
      <c r="B48" s="232"/>
      <c r="C48" s="70">
        <v>0</v>
      </c>
      <c r="D48" s="71">
        <v>0</v>
      </c>
      <c r="E48" s="78">
        <f t="shared" si="6"/>
        <v>0</v>
      </c>
      <c r="F48" s="25" t="s">
        <v>19</v>
      </c>
      <c r="G48" s="26"/>
      <c r="H48" s="165">
        <v>255.12</v>
      </c>
      <c r="I48" s="89" t="s">
        <v>2</v>
      </c>
      <c r="J48" s="164"/>
    </row>
    <row r="49" spans="1:10" s="127" customFormat="1" ht="12.75">
      <c r="A49" s="231" t="s">
        <v>42</v>
      </c>
      <c r="B49" s="232"/>
      <c r="C49" s="70">
        <v>0</v>
      </c>
      <c r="D49" s="71">
        <v>0</v>
      </c>
      <c r="E49" s="78">
        <f t="shared" si="6"/>
        <v>0</v>
      </c>
      <c r="F49" s="27" t="s">
        <v>20</v>
      </c>
      <c r="G49" s="162"/>
      <c r="H49" s="163">
        <v>210.25</v>
      </c>
      <c r="I49" s="89" t="s">
        <v>2</v>
      </c>
      <c r="J49" s="164"/>
    </row>
    <row r="50" spans="1:10" s="127" customFormat="1" ht="12.75">
      <c r="A50" s="231" t="s">
        <v>43</v>
      </c>
      <c r="B50" s="232"/>
      <c r="C50" s="70">
        <v>0</v>
      </c>
      <c r="D50" s="71">
        <v>0</v>
      </c>
      <c r="E50" s="78">
        <f t="shared" si="6"/>
        <v>0</v>
      </c>
      <c r="F50" s="25" t="s">
        <v>21</v>
      </c>
      <c r="G50" s="26"/>
      <c r="H50" s="165">
        <v>31.41</v>
      </c>
      <c r="I50" s="89" t="s">
        <v>2</v>
      </c>
      <c r="J50" s="164"/>
    </row>
    <row r="51" spans="1:10" s="127" customFormat="1" ht="12.75">
      <c r="A51" s="231" t="s">
        <v>48</v>
      </c>
      <c r="B51" s="232"/>
      <c r="C51" s="81">
        <v>100</v>
      </c>
      <c r="D51" s="82">
        <v>1</v>
      </c>
      <c r="E51" s="166">
        <f t="shared" si="6"/>
        <v>100</v>
      </c>
      <c r="F51" s="27" t="s">
        <v>22</v>
      </c>
      <c r="G51" s="162"/>
      <c r="H51" s="163">
        <v>35.9</v>
      </c>
      <c r="I51" s="89" t="s">
        <v>2</v>
      </c>
      <c r="J51" s="164"/>
    </row>
    <row r="52" spans="1:10" s="127" customFormat="1" ht="12.75">
      <c r="A52" s="235" t="s">
        <v>59</v>
      </c>
      <c r="B52" s="236"/>
      <c r="C52" s="238" t="s">
        <v>55</v>
      </c>
      <c r="D52" s="239"/>
      <c r="E52" s="183">
        <f>SUM(E46:E51)</f>
        <v>100</v>
      </c>
      <c r="F52" s="24"/>
      <c r="G52" s="26"/>
      <c r="H52" s="167"/>
      <c r="I52" s="89"/>
      <c r="J52" s="164"/>
    </row>
    <row r="53" spans="1:10" s="127" customFormat="1" ht="12.75">
      <c r="A53" s="184"/>
      <c r="B53" s="182"/>
      <c r="C53" s="185"/>
      <c r="D53" s="185"/>
      <c r="E53" s="186"/>
      <c r="F53" s="28" t="s">
        <v>23</v>
      </c>
      <c r="G53" s="162"/>
      <c r="H53" s="168">
        <f>SUM(H45:H51)</f>
        <v>945.99</v>
      </c>
      <c r="I53" s="89" t="s">
        <v>2</v>
      </c>
      <c r="J53" s="164"/>
    </row>
    <row r="54" spans="1:10" s="171" customFormat="1" ht="11.25" customHeight="1">
      <c r="A54" s="237" t="s">
        <v>66</v>
      </c>
      <c r="B54" s="201"/>
      <c r="C54" s="189"/>
      <c r="D54" s="189"/>
      <c r="E54" s="187"/>
      <c r="F54" s="26" t="s">
        <v>24</v>
      </c>
      <c r="G54" s="26"/>
      <c r="H54" s="169">
        <f>G9-H53+D9</f>
        <v>1738.009793280016</v>
      </c>
      <c r="I54" s="95" t="s">
        <v>2</v>
      </c>
      <c r="J54" s="170"/>
    </row>
    <row r="55" spans="1:9" ht="12.75" hidden="1">
      <c r="A55" s="114"/>
      <c r="B55" s="103"/>
      <c r="C55" s="103"/>
      <c r="D55" s="103"/>
      <c r="E55" s="103"/>
      <c r="F55" s="172"/>
      <c r="G55" s="172"/>
      <c r="H55" s="172">
        <f>SUM(H45:H53)</f>
        <v>1891.98</v>
      </c>
      <c r="I55" s="89"/>
    </row>
    <row r="56" spans="1:9" ht="12.75">
      <c r="A56" s="188" t="s">
        <v>64</v>
      </c>
      <c r="B56" s="103"/>
      <c r="C56" s="103"/>
      <c r="D56" s="103"/>
      <c r="E56" s="103"/>
      <c r="F56" s="90"/>
      <c r="G56" s="90"/>
      <c r="H56" s="90"/>
      <c r="I56" s="96"/>
    </row>
    <row r="57" ht="12.75" customHeight="1" hidden="1">
      <c r="I57" s="96"/>
    </row>
    <row r="58" ht="12.75" customHeight="1" hidden="1">
      <c r="I58" s="96"/>
    </row>
    <row r="59" ht="12.75" customHeight="1" hidden="1">
      <c r="I59" s="96"/>
    </row>
    <row r="60" ht="12.75" customHeight="1" hidden="1">
      <c r="I60" s="96"/>
    </row>
    <row r="61" ht="12.75" customHeight="1" hidden="1">
      <c r="I61" s="96"/>
    </row>
    <row r="62" ht="12.75" customHeight="1" hidden="1">
      <c r="I62" s="96"/>
    </row>
    <row r="63" ht="12.75" customHeight="1" hidden="1">
      <c r="I63" s="97"/>
    </row>
    <row r="64" ht="12.75" customHeight="1" hidden="1">
      <c r="I64" s="98"/>
    </row>
    <row r="65" ht="12.75" customHeight="1" hidden="1">
      <c r="I65" s="98"/>
    </row>
    <row r="66" ht="12.75" customHeight="1" hidden="1">
      <c r="I66" s="98"/>
    </row>
    <row r="67" ht="12.75" customHeight="1" hidden="1">
      <c r="I67" s="98"/>
    </row>
    <row r="68" ht="12.75" customHeight="1" hidden="1">
      <c r="I68" s="98"/>
    </row>
    <row r="69" ht="12.75" customHeight="1" hidden="1">
      <c r="I69" s="98"/>
    </row>
    <row r="70" ht="12.75" customHeight="1" hidden="1">
      <c r="I70" s="98"/>
    </row>
    <row r="71" ht="12.75" customHeight="1" hidden="1">
      <c r="I71" s="98"/>
    </row>
    <row r="72" ht="12.75" customHeight="1" hidden="1">
      <c r="I72" s="98"/>
    </row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</sheetData>
  <mergeCells count="21">
    <mergeCell ref="A1:B1"/>
    <mergeCell ref="C1:D1"/>
    <mergeCell ref="B2:F2"/>
    <mergeCell ref="B5:C5"/>
    <mergeCell ref="E5:G5"/>
    <mergeCell ref="B6:C6"/>
    <mergeCell ref="B7:C7"/>
    <mergeCell ref="B8:C8"/>
    <mergeCell ref="B9:C9"/>
    <mergeCell ref="E9:F9"/>
    <mergeCell ref="A12:B12"/>
    <mergeCell ref="A45:B45"/>
    <mergeCell ref="A46:B46"/>
    <mergeCell ref="A47:B47"/>
    <mergeCell ref="A48:B48"/>
    <mergeCell ref="A49:B49"/>
    <mergeCell ref="A50:B50"/>
    <mergeCell ref="A54:B54"/>
    <mergeCell ref="A51:B51"/>
    <mergeCell ref="A52:B52"/>
    <mergeCell ref="C52:D52"/>
  </mergeCells>
  <conditionalFormatting sqref="H42:H43">
    <cfRule type="expression" priority="1" dxfId="5" stopIfTrue="1">
      <formula>WEEKDAY($A42)=1</formula>
    </cfRule>
    <cfRule type="expression" priority="2" dxfId="2" stopIfTrue="1">
      <formula>WEEKDAY($A42)=7</formula>
    </cfRule>
  </conditionalFormatting>
  <conditionalFormatting sqref="E13:E40 G13:G40 C13:C40 D13:D41">
    <cfRule type="expression" priority="3" dxfId="1" stopIfTrue="1">
      <formula>WEEKDAY($A13)=1</formula>
    </cfRule>
    <cfRule type="expression" priority="4" dxfId="2" stopIfTrue="1">
      <formula>WEEKDAY($A13)=7</formula>
    </cfRule>
  </conditionalFormatting>
  <conditionalFormatting sqref="A13:B40">
    <cfRule type="expression" priority="5" dxfId="3" stopIfTrue="1">
      <formula>WEEKDAY($A13)=1</formula>
    </cfRule>
    <cfRule type="expression" priority="6" dxfId="2" stopIfTrue="1">
      <formula>WEEKDAY($A13)=7</formula>
    </cfRule>
  </conditionalFormatting>
  <conditionalFormatting sqref="H13:H40">
    <cfRule type="expression" priority="7" dxfId="1" stopIfTrue="1">
      <formula>WEEKDAY($A13)=1</formula>
    </cfRule>
    <cfRule type="expression" priority="8" dxfId="4" stopIfTrue="1">
      <formula>WEEKDAY($A13)&gt;1</formula>
    </cfRule>
  </conditionalFormatting>
  <conditionalFormatting sqref="F13:F40">
    <cfRule type="expression" priority="9" dxfId="1" stopIfTrue="1">
      <formula>WEEKDAY($A13)=1</formula>
    </cfRule>
    <cfRule type="expression" priority="10" dxfId="2" stopIfTrue="1">
      <formula>WEEKDAY($A13)=7</formula>
    </cfRule>
  </conditionalFormatting>
  <conditionalFormatting sqref="A41:B41">
    <cfRule type="expression" priority="11" dxfId="3" stopIfTrue="1">
      <formula>WEEKDAY($A41)=1</formula>
    </cfRule>
    <cfRule type="expression" priority="12" dxfId="2" stopIfTrue="1">
      <formula>WEEKDAY($A41)=7</formula>
    </cfRule>
    <cfRule type="expression" priority="13" dxfId="4" stopIfTrue="1">
      <formula>MONTH($A40+1)&lt;&gt;2</formula>
    </cfRule>
  </conditionalFormatting>
  <conditionalFormatting sqref="C41">
    <cfRule type="expression" priority="14" dxfId="1" stopIfTrue="1">
      <formula>WEEKDAY($A41)=1</formula>
    </cfRule>
    <cfRule type="expression" priority="15" dxfId="2" stopIfTrue="1">
      <formula>WEEKDAY($A41)=7</formula>
    </cfRule>
    <cfRule type="expression" priority="16" dxfId="4" stopIfTrue="1">
      <formula>MONTH($A40)&lt;&gt;2</formula>
    </cfRule>
  </conditionalFormatting>
  <conditionalFormatting sqref="E41">
    <cfRule type="expression" priority="17" dxfId="1" stopIfTrue="1">
      <formula>WEEKDAY($A41)=1</formula>
    </cfRule>
    <cfRule type="expression" priority="18" dxfId="2" stopIfTrue="1">
      <formula>WEEKDAY($A41)=7</formula>
    </cfRule>
    <cfRule type="expression" priority="19" dxfId="4" stopIfTrue="1">
      <formula>MONTH(A40+1)&lt;&gt;2</formula>
    </cfRule>
  </conditionalFormatting>
  <conditionalFormatting sqref="F41">
    <cfRule type="expression" priority="20" dxfId="1" stopIfTrue="1">
      <formula>WEEKDAY($A41)=1</formula>
    </cfRule>
    <cfRule type="expression" priority="21" dxfId="2" stopIfTrue="1">
      <formula>WEEKDAY($A41)=7</formula>
    </cfRule>
    <cfRule type="expression" priority="22" dxfId="4" stopIfTrue="1">
      <formula>MONTH(A40+1)&lt;&gt;2</formula>
    </cfRule>
  </conditionalFormatting>
  <conditionalFormatting sqref="G41">
    <cfRule type="expression" priority="23" dxfId="1" stopIfTrue="1">
      <formula>WEEKDAY($A41)=1</formula>
    </cfRule>
    <cfRule type="expression" priority="24" dxfId="2" stopIfTrue="1">
      <formula>WEEKDAY($A41)=7</formula>
    </cfRule>
    <cfRule type="expression" priority="25" dxfId="4" stopIfTrue="1">
      <formula>MONTH(A40+1)&lt;&gt;2</formula>
    </cfRule>
  </conditionalFormatting>
  <conditionalFormatting sqref="H41">
    <cfRule type="expression" priority="26" dxfId="1" stopIfTrue="1">
      <formula>WEEKDAY($A41)=1</formula>
    </cfRule>
    <cfRule type="expression" priority="27" dxfId="4" stopIfTrue="1">
      <formula>WEEKDAY($A41)&gt;1</formula>
    </cfRule>
    <cfRule type="expression" priority="28" dxfId="4" stopIfTrue="1">
      <formula>MONTH(A40+1)&lt;&gt;2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V58"/>
  <sheetViews>
    <sheetView workbookViewId="0" topLeftCell="A10">
      <selection activeCell="C44" sqref="C44"/>
    </sheetView>
  </sheetViews>
  <sheetFormatPr defaultColWidth="11.421875" defaultRowHeight="12.75" customHeight="1" zeroHeight="1"/>
  <cols>
    <col min="1" max="1" width="12.7109375" style="173" customWidth="1"/>
    <col min="2" max="2" width="10.140625" style="0" customWidth="1"/>
    <col min="8" max="8" width="12.57421875" style="0" bestFit="1" customWidth="1"/>
    <col min="9" max="9" width="4.00390625" style="1" customWidth="1"/>
    <col min="10" max="16384" width="11.421875" style="0" hidden="1" customWidth="1"/>
  </cols>
  <sheetData>
    <row r="1" spans="1:9" ht="4.5" customHeight="1">
      <c r="A1" s="209"/>
      <c r="B1" s="208"/>
      <c r="C1" s="207"/>
      <c r="D1" s="208"/>
      <c r="E1" s="62"/>
      <c r="F1" s="62"/>
      <c r="G1" s="62"/>
      <c r="H1" s="63"/>
      <c r="I1" s="90"/>
    </row>
    <row r="2" spans="1:9" ht="18">
      <c r="A2" s="64"/>
      <c r="B2" s="210" t="str">
        <f>"Stundennachweis und Lohn März "&amp;YEAR(Stammdaten!$B$3)</f>
        <v>Stundennachweis und Lohn März 2009</v>
      </c>
      <c r="C2" s="203"/>
      <c r="D2" s="203"/>
      <c r="E2" s="203"/>
      <c r="F2" s="203"/>
      <c r="G2" s="65"/>
      <c r="H2" s="66"/>
      <c r="I2" s="90"/>
    </row>
    <row r="3" spans="1:9" ht="9" customHeight="1" thickBot="1">
      <c r="A3" s="67"/>
      <c r="B3" s="68"/>
      <c r="C3" s="68"/>
      <c r="D3" s="68"/>
      <c r="E3" s="68"/>
      <c r="F3" s="68"/>
      <c r="G3" s="68"/>
      <c r="H3" s="69"/>
      <c r="I3" s="90"/>
    </row>
    <row r="4" spans="1:9" ht="12.75">
      <c r="A4" s="99"/>
      <c r="B4" s="106"/>
      <c r="C4" s="106"/>
      <c r="D4" s="106"/>
      <c r="E4" s="106"/>
      <c r="F4" s="106"/>
      <c r="G4" s="106"/>
      <c r="H4" s="105"/>
      <c r="I4" s="90"/>
    </row>
    <row r="5" spans="1:9" ht="14.25">
      <c r="A5" s="100"/>
      <c r="B5" s="219" t="s">
        <v>52</v>
      </c>
      <c r="C5" s="220"/>
      <c r="D5" s="77" t="s">
        <v>47</v>
      </c>
      <c r="E5" s="216" t="str">
        <f>"Name: "&amp;Stammdaten!$B$7</f>
        <v>Name: Mustermann, Hans</v>
      </c>
      <c r="F5" s="217"/>
      <c r="G5" s="218"/>
      <c r="H5" s="174">
        <f>Stammdaten!$C34</f>
        <v>39913</v>
      </c>
      <c r="I5" s="90"/>
    </row>
    <row r="6" spans="1:9" ht="14.25">
      <c r="A6" s="100"/>
      <c r="B6" s="221" t="s">
        <v>49</v>
      </c>
      <c r="C6" s="222"/>
      <c r="D6" s="70">
        <v>7</v>
      </c>
      <c r="E6" s="103"/>
      <c r="F6" s="103"/>
      <c r="G6" s="103"/>
      <c r="H6" s="174">
        <f>Stammdaten!$C35</f>
        <v>39916</v>
      </c>
      <c r="I6" s="90"/>
    </row>
    <row r="7" spans="1:9" ht="14.25">
      <c r="A7" s="100"/>
      <c r="B7" s="223" t="s">
        <v>50</v>
      </c>
      <c r="C7" s="224"/>
      <c r="D7" s="70">
        <v>25</v>
      </c>
      <c r="E7" s="111"/>
      <c r="F7" s="111" t="s">
        <v>37</v>
      </c>
      <c r="G7" s="129">
        <f>SUM(F11/0.04166667*(D7-D6)+H11/0.04166667*(D8-D6))</f>
        <v>0</v>
      </c>
      <c r="H7" s="174">
        <f>Stammdaten!$C36</f>
        <v>39954</v>
      </c>
      <c r="I7" s="90"/>
    </row>
    <row r="8" spans="1:9" ht="14.25">
      <c r="A8" s="100"/>
      <c r="B8" s="240" t="s">
        <v>51</v>
      </c>
      <c r="C8" s="241"/>
      <c r="D8" s="70">
        <v>27</v>
      </c>
      <c r="E8" s="111"/>
      <c r="F8" s="111" t="s">
        <v>29</v>
      </c>
      <c r="G8" s="54">
        <f>SUM(E11*D6/0.04166667)+E52</f>
        <v>475.999961920003</v>
      </c>
      <c r="H8" s="174">
        <f>Stammdaten!$C37</f>
        <v>39965</v>
      </c>
      <c r="I8" s="90"/>
    </row>
    <row r="9" spans="1:9" ht="14.25">
      <c r="A9" s="100"/>
      <c r="B9" s="227" t="s">
        <v>56</v>
      </c>
      <c r="C9" s="228"/>
      <c r="D9" s="70"/>
      <c r="E9" s="225" t="s">
        <v>54</v>
      </c>
      <c r="F9" s="226"/>
      <c r="G9" s="191">
        <f>$G7+$G8</f>
        <v>475.999961920003</v>
      </c>
      <c r="H9" s="174">
        <f>Stammdaten!$C38</f>
        <v>39975</v>
      </c>
      <c r="I9" s="90"/>
    </row>
    <row r="10" spans="1:9" ht="16.5" thickBot="1">
      <c r="A10" s="100"/>
      <c r="B10" s="100"/>
      <c r="C10" s="101"/>
      <c r="D10" s="103"/>
      <c r="E10" s="103"/>
      <c r="F10" s="103"/>
      <c r="G10" s="103"/>
      <c r="H10" s="104"/>
      <c r="I10" s="90"/>
    </row>
    <row r="11" spans="1:9" ht="13.5" thickBot="1">
      <c r="A11" s="175"/>
      <c r="B11" s="102"/>
      <c r="C11" s="102"/>
      <c r="D11" s="131" t="s">
        <v>5</v>
      </c>
      <c r="E11" s="132">
        <f>SUM(E13:E43)</f>
        <v>2.833333333333333</v>
      </c>
      <c r="F11" s="132">
        <f>SUM(F13:F43)</f>
        <v>0</v>
      </c>
      <c r="G11" s="132">
        <f>SUM(G13:G43)</f>
        <v>2.833333333333333</v>
      </c>
      <c r="H11" s="116">
        <f>SUM(H13:H43)</f>
        <v>0</v>
      </c>
      <c r="I11" s="90"/>
    </row>
    <row r="12" spans="1:9" s="2" customFormat="1" ht="26.25" thickBot="1">
      <c r="A12" s="212" t="s">
        <v>4</v>
      </c>
      <c r="B12" s="213"/>
      <c r="C12" s="3" t="s">
        <v>0</v>
      </c>
      <c r="D12" s="3" t="s">
        <v>1</v>
      </c>
      <c r="E12" s="4" t="s">
        <v>3</v>
      </c>
      <c r="F12" s="4" t="s">
        <v>6</v>
      </c>
      <c r="G12" s="5" t="s">
        <v>7</v>
      </c>
      <c r="H12" s="5" t="s">
        <v>38</v>
      </c>
      <c r="I12" s="92"/>
    </row>
    <row r="13" spans="1:9" ht="12.75">
      <c r="A13" s="176">
        <f>IF(Februar!A41="",Februar!A40+1,Februar!A41+1)</f>
        <v>39873</v>
      </c>
      <c r="B13" s="177">
        <f aca="true" t="shared" si="0" ref="B13:B43">WEEKDAY(A13)</f>
        <v>1</v>
      </c>
      <c r="C13" s="7"/>
      <c r="D13" s="7"/>
      <c r="E13" s="6">
        <f>IF(C13&lt;=D13,D13-C13,"24:00"-C13+D13)</f>
        <v>0</v>
      </c>
      <c r="F13" s="75">
        <f>IF(AND(0.17&lt;C13,C13&lt;0.83333),IF(0.83333&lt;D13,D13-"20:00",IF(D13&lt;0.17,"4:00"+D13,0)),IF(0.83333&lt;=C13,IF(0.83333&lt;D13,D13-C13,IF(D13&lt;0.17,"24:00"-C13+D13,"24:00"-C13+"6:00")),IF("6:00"-C13+D13-"20:00",IF(D13&lt;0.17,D13-C13,"6:00"-C13))))</f>
        <v>0</v>
      </c>
      <c r="G13" s="135">
        <f>+E13-F13</f>
        <v>0</v>
      </c>
      <c r="H13" s="84">
        <f>IF(WEEKDAY(B13)=1,E13,0)</f>
        <v>0</v>
      </c>
      <c r="I13" s="90"/>
    </row>
    <row r="14" spans="1:9" ht="12.75">
      <c r="A14" s="178">
        <f>A13+1</f>
        <v>39874</v>
      </c>
      <c r="B14" s="177">
        <f t="shared" si="0"/>
        <v>2</v>
      </c>
      <c r="C14" s="7"/>
      <c r="D14" s="7"/>
      <c r="E14" s="6">
        <f>IF(C14&lt;=D14,D14-C14,"24:00"-C14+D14)</f>
        <v>0</v>
      </c>
      <c r="F14" s="75">
        <f>IF(AND(0.17&lt;C14,C14&lt;0.83333),IF(0.83333&lt;D14,D14-"20:00",IF(D14&lt;0.17,"4:00"+D14,0)),IF(0.83333&lt;=C14,IF(0.83333&lt;D14,D14-C14,IF(D14&lt;0.17,"24:00"-C14+D14,"24:00"-C14+"6:00")),IF("6:00"-C14+D14-"20:00",IF(D14&lt;0.17,D14-C14,"6:00"-C14))))</f>
        <v>0</v>
      </c>
      <c r="G14" s="135">
        <f>+E14-F14</f>
        <v>0</v>
      </c>
      <c r="H14" s="84">
        <f>IF(WEEKDAY(B14)=1,E14,0)</f>
        <v>0</v>
      </c>
      <c r="I14" s="90"/>
    </row>
    <row r="15" spans="1:9" ht="12.75">
      <c r="A15" s="178">
        <f aca="true" t="shared" si="1" ref="A15:A43">A14+1</f>
        <v>39875</v>
      </c>
      <c r="B15" s="177">
        <f t="shared" si="0"/>
        <v>3</v>
      </c>
      <c r="C15" s="7">
        <v>0.3333333333333333</v>
      </c>
      <c r="D15" s="7">
        <v>0.5</v>
      </c>
      <c r="E15" s="6">
        <f aca="true" t="shared" si="2" ref="E15:E43">IF(C15&lt;=D15,D15-C15,"24:00"-C15+D15)</f>
        <v>0.16666666666666669</v>
      </c>
      <c r="F15" s="75">
        <f aca="true" t="shared" si="3" ref="F15:F43">IF(AND(0.17&lt;C15,C15&lt;0.83333),IF(0.83333&lt;D15,D15-"20:00",IF(D15&lt;0.17,"4:00"+D15,0)),IF(0.83333&lt;=C15,IF(0.83333&lt;D15,D15-C15,IF(D15&lt;0.17,"24:00"-C15+D15,"24:00"-C15+"6:00")),IF("6:00"-C15+D15-"20:00",IF(D15&lt;0.17,D15-C15,"6:00"-C15))))</f>
        <v>0</v>
      </c>
      <c r="G15" s="135">
        <f aca="true" t="shared" si="4" ref="G15:G43">+E15-F15</f>
        <v>0.16666666666666669</v>
      </c>
      <c r="H15" s="84">
        <f aca="true" t="shared" si="5" ref="H15:H43">IF(WEEKDAY(B15)=1,E15,0)</f>
        <v>0</v>
      </c>
      <c r="I15" s="90"/>
    </row>
    <row r="16" spans="1:9" ht="12.75">
      <c r="A16" s="178">
        <f t="shared" si="1"/>
        <v>39876</v>
      </c>
      <c r="B16" s="177">
        <f t="shared" si="0"/>
        <v>4</v>
      </c>
      <c r="C16" s="7">
        <v>0.3333333333333333</v>
      </c>
      <c r="D16" s="7">
        <v>0.5</v>
      </c>
      <c r="E16" s="6">
        <f t="shared" si="2"/>
        <v>0.16666666666666669</v>
      </c>
      <c r="F16" s="75">
        <f t="shared" si="3"/>
        <v>0</v>
      </c>
      <c r="G16" s="135">
        <f t="shared" si="4"/>
        <v>0.16666666666666669</v>
      </c>
      <c r="H16" s="84">
        <f t="shared" si="5"/>
        <v>0</v>
      </c>
      <c r="I16" s="90"/>
    </row>
    <row r="17" spans="1:9" ht="12.75">
      <c r="A17" s="178">
        <f t="shared" si="1"/>
        <v>39877</v>
      </c>
      <c r="B17" s="177">
        <f t="shared" si="0"/>
        <v>5</v>
      </c>
      <c r="C17" s="7">
        <v>0.3333333333333333</v>
      </c>
      <c r="D17" s="7">
        <v>0.5</v>
      </c>
      <c r="E17" s="6">
        <f t="shared" si="2"/>
        <v>0.16666666666666669</v>
      </c>
      <c r="F17" s="75">
        <f t="shared" si="3"/>
        <v>0</v>
      </c>
      <c r="G17" s="135">
        <f t="shared" si="4"/>
        <v>0.16666666666666669</v>
      </c>
      <c r="H17" s="84">
        <f t="shared" si="5"/>
        <v>0</v>
      </c>
      <c r="I17" s="90"/>
    </row>
    <row r="18" spans="1:9" ht="12.75">
      <c r="A18" s="178">
        <f t="shared" si="1"/>
        <v>39878</v>
      </c>
      <c r="B18" s="177">
        <f t="shared" si="0"/>
        <v>6</v>
      </c>
      <c r="C18" s="7">
        <v>0.3333333333333333</v>
      </c>
      <c r="D18" s="7">
        <v>0.5</v>
      </c>
      <c r="E18" s="6">
        <f t="shared" si="2"/>
        <v>0.16666666666666669</v>
      </c>
      <c r="F18" s="75">
        <f t="shared" si="3"/>
        <v>0</v>
      </c>
      <c r="G18" s="135">
        <f t="shared" si="4"/>
        <v>0.16666666666666669</v>
      </c>
      <c r="H18" s="84">
        <f t="shared" si="5"/>
        <v>0</v>
      </c>
      <c r="I18" s="90"/>
    </row>
    <row r="19" spans="1:9" ht="12.75">
      <c r="A19" s="178">
        <f t="shared" si="1"/>
        <v>39879</v>
      </c>
      <c r="B19" s="177">
        <f t="shared" si="0"/>
        <v>7</v>
      </c>
      <c r="C19" s="7"/>
      <c r="D19" s="7"/>
      <c r="E19" s="6">
        <f t="shared" si="2"/>
        <v>0</v>
      </c>
      <c r="F19" s="75">
        <f t="shared" si="3"/>
        <v>0</v>
      </c>
      <c r="G19" s="135">
        <f t="shared" si="4"/>
        <v>0</v>
      </c>
      <c r="H19" s="84">
        <f t="shared" si="5"/>
        <v>0</v>
      </c>
      <c r="I19" s="90"/>
    </row>
    <row r="20" spans="1:9" ht="12.75">
      <c r="A20" s="178">
        <f t="shared" si="1"/>
        <v>39880</v>
      </c>
      <c r="B20" s="177">
        <f t="shared" si="0"/>
        <v>1</v>
      </c>
      <c r="C20" s="7"/>
      <c r="D20" s="7"/>
      <c r="E20" s="6">
        <f t="shared" si="2"/>
        <v>0</v>
      </c>
      <c r="F20" s="75">
        <f t="shared" si="3"/>
        <v>0</v>
      </c>
      <c r="G20" s="135">
        <f t="shared" si="4"/>
        <v>0</v>
      </c>
      <c r="H20" s="84">
        <f t="shared" si="5"/>
        <v>0</v>
      </c>
      <c r="I20" s="90"/>
    </row>
    <row r="21" spans="1:9" ht="12.75">
      <c r="A21" s="178">
        <f t="shared" si="1"/>
        <v>39881</v>
      </c>
      <c r="B21" s="177">
        <f t="shared" si="0"/>
        <v>2</v>
      </c>
      <c r="C21" s="7"/>
      <c r="D21" s="7"/>
      <c r="E21" s="6">
        <f t="shared" si="2"/>
        <v>0</v>
      </c>
      <c r="F21" s="75">
        <f t="shared" si="3"/>
        <v>0</v>
      </c>
      <c r="G21" s="135">
        <f t="shared" si="4"/>
        <v>0</v>
      </c>
      <c r="H21" s="84">
        <f t="shared" si="5"/>
        <v>0</v>
      </c>
      <c r="I21" s="90"/>
    </row>
    <row r="22" spans="1:9" ht="12.75">
      <c r="A22" s="178">
        <f t="shared" si="1"/>
        <v>39882</v>
      </c>
      <c r="B22" s="177">
        <f t="shared" si="0"/>
        <v>3</v>
      </c>
      <c r="C22" s="7">
        <v>0.3333333333333333</v>
      </c>
      <c r="D22" s="7">
        <v>0.5</v>
      </c>
      <c r="E22" s="6">
        <f t="shared" si="2"/>
        <v>0.16666666666666669</v>
      </c>
      <c r="F22" s="75">
        <f t="shared" si="3"/>
        <v>0</v>
      </c>
      <c r="G22" s="135">
        <f t="shared" si="4"/>
        <v>0.16666666666666669</v>
      </c>
      <c r="H22" s="84">
        <f t="shared" si="5"/>
        <v>0</v>
      </c>
      <c r="I22" s="90"/>
    </row>
    <row r="23" spans="1:9" ht="12.75">
      <c r="A23" s="178">
        <f t="shared" si="1"/>
        <v>39883</v>
      </c>
      <c r="B23" s="177">
        <f t="shared" si="0"/>
        <v>4</v>
      </c>
      <c r="C23" s="7">
        <v>0.3333333333333333</v>
      </c>
      <c r="D23" s="7">
        <v>0.5</v>
      </c>
      <c r="E23" s="6">
        <f t="shared" si="2"/>
        <v>0.16666666666666669</v>
      </c>
      <c r="F23" s="75">
        <f t="shared" si="3"/>
        <v>0</v>
      </c>
      <c r="G23" s="135">
        <f t="shared" si="4"/>
        <v>0.16666666666666669</v>
      </c>
      <c r="H23" s="84">
        <f t="shared" si="5"/>
        <v>0</v>
      </c>
      <c r="I23" s="90"/>
    </row>
    <row r="24" spans="1:9" ht="12.75">
      <c r="A24" s="178">
        <f t="shared" si="1"/>
        <v>39884</v>
      </c>
      <c r="B24" s="177">
        <f t="shared" si="0"/>
        <v>5</v>
      </c>
      <c r="C24" s="7">
        <v>0.3333333333333333</v>
      </c>
      <c r="D24" s="7">
        <v>0.5</v>
      </c>
      <c r="E24" s="6">
        <f t="shared" si="2"/>
        <v>0.16666666666666669</v>
      </c>
      <c r="F24" s="75">
        <f t="shared" si="3"/>
        <v>0</v>
      </c>
      <c r="G24" s="135">
        <f t="shared" si="4"/>
        <v>0.16666666666666669</v>
      </c>
      <c r="H24" s="84">
        <f t="shared" si="5"/>
        <v>0</v>
      </c>
      <c r="I24" s="90"/>
    </row>
    <row r="25" spans="1:9" ht="12.75">
      <c r="A25" s="178">
        <f t="shared" si="1"/>
        <v>39885</v>
      </c>
      <c r="B25" s="177">
        <f t="shared" si="0"/>
        <v>6</v>
      </c>
      <c r="C25" s="7">
        <v>0.3333333333333333</v>
      </c>
      <c r="D25" s="7">
        <v>0.5</v>
      </c>
      <c r="E25" s="6">
        <f t="shared" si="2"/>
        <v>0.16666666666666669</v>
      </c>
      <c r="F25" s="75">
        <f t="shared" si="3"/>
        <v>0</v>
      </c>
      <c r="G25" s="135">
        <f t="shared" si="4"/>
        <v>0.16666666666666669</v>
      </c>
      <c r="H25" s="84">
        <f t="shared" si="5"/>
        <v>0</v>
      </c>
      <c r="I25" s="90"/>
    </row>
    <row r="26" spans="1:9" ht="12.75">
      <c r="A26" s="178">
        <f t="shared" si="1"/>
        <v>39886</v>
      </c>
      <c r="B26" s="177">
        <f t="shared" si="0"/>
        <v>7</v>
      </c>
      <c r="C26" s="7"/>
      <c r="D26" s="7"/>
      <c r="E26" s="6">
        <f t="shared" si="2"/>
        <v>0</v>
      </c>
      <c r="F26" s="75">
        <f t="shared" si="3"/>
        <v>0</v>
      </c>
      <c r="G26" s="135">
        <f t="shared" si="4"/>
        <v>0</v>
      </c>
      <c r="H26" s="84">
        <f t="shared" si="5"/>
        <v>0</v>
      </c>
      <c r="I26" s="179"/>
    </row>
    <row r="27" spans="1:9" ht="12.75">
      <c r="A27" s="178">
        <f t="shared" si="1"/>
        <v>39887</v>
      </c>
      <c r="B27" s="177">
        <f t="shared" si="0"/>
        <v>1</v>
      </c>
      <c r="C27" s="7"/>
      <c r="D27" s="7"/>
      <c r="E27" s="6">
        <f t="shared" si="2"/>
        <v>0</v>
      </c>
      <c r="F27" s="75">
        <f t="shared" si="3"/>
        <v>0</v>
      </c>
      <c r="G27" s="135">
        <f t="shared" si="4"/>
        <v>0</v>
      </c>
      <c r="H27" s="84">
        <f t="shared" si="5"/>
        <v>0</v>
      </c>
      <c r="I27" s="90"/>
    </row>
    <row r="28" spans="1:9" ht="12.75">
      <c r="A28" s="178">
        <f t="shared" si="1"/>
        <v>39888</v>
      </c>
      <c r="B28" s="177">
        <f t="shared" si="0"/>
        <v>2</v>
      </c>
      <c r="C28" s="7"/>
      <c r="D28" s="7"/>
      <c r="E28" s="6">
        <f t="shared" si="2"/>
        <v>0</v>
      </c>
      <c r="F28" s="75">
        <f t="shared" si="3"/>
        <v>0</v>
      </c>
      <c r="G28" s="135">
        <f t="shared" si="4"/>
        <v>0</v>
      </c>
      <c r="H28" s="84">
        <f t="shared" si="5"/>
        <v>0</v>
      </c>
      <c r="I28" s="90"/>
    </row>
    <row r="29" spans="1:9" ht="12.75">
      <c r="A29" s="178">
        <f t="shared" si="1"/>
        <v>39889</v>
      </c>
      <c r="B29" s="177">
        <f t="shared" si="0"/>
        <v>3</v>
      </c>
      <c r="C29" s="7">
        <v>0.3333333333333333</v>
      </c>
      <c r="D29" s="7">
        <v>0.5</v>
      </c>
      <c r="E29" s="6">
        <f t="shared" si="2"/>
        <v>0.16666666666666669</v>
      </c>
      <c r="F29" s="75">
        <f t="shared" si="3"/>
        <v>0</v>
      </c>
      <c r="G29" s="135">
        <f t="shared" si="4"/>
        <v>0.16666666666666669</v>
      </c>
      <c r="H29" s="84">
        <f t="shared" si="5"/>
        <v>0</v>
      </c>
      <c r="I29" s="90"/>
    </row>
    <row r="30" spans="1:9" ht="12.75">
      <c r="A30" s="178">
        <f t="shared" si="1"/>
        <v>39890</v>
      </c>
      <c r="B30" s="177">
        <f t="shared" si="0"/>
        <v>4</v>
      </c>
      <c r="C30" s="7">
        <v>0.3333333333333333</v>
      </c>
      <c r="D30" s="7">
        <v>0.5</v>
      </c>
      <c r="E30" s="6">
        <f t="shared" si="2"/>
        <v>0.16666666666666669</v>
      </c>
      <c r="F30" s="75">
        <f t="shared" si="3"/>
        <v>0</v>
      </c>
      <c r="G30" s="135">
        <f t="shared" si="4"/>
        <v>0.16666666666666669</v>
      </c>
      <c r="H30" s="84">
        <f t="shared" si="5"/>
        <v>0</v>
      </c>
      <c r="I30" s="90"/>
    </row>
    <row r="31" spans="1:9" ht="12.75">
      <c r="A31" s="178">
        <f t="shared" si="1"/>
        <v>39891</v>
      </c>
      <c r="B31" s="177">
        <f t="shared" si="0"/>
        <v>5</v>
      </c>
      <c r="C31" s="7">
        <v>0.3333333333333333</v>
      </c>
      <c r="D31" s="7">
        <v>0.5</v>
      </c>
      <c r="E31" s="6">
        <f t="shared" si="2"/>
        <v>0.16666666666666669</v>
      </c>
      <c r="F31" s="75">
        <f t="shared" si="3"/>
        <v>0</v>
      </c>
      <c r="G31" s="135">
        <f t="shared" si="4"/>
        <v>0.16666666666666669</v>
      </c>
      <c r="H31" s="84">
        <f t="shared" si="5"/>
        <v>0</v>
      </c>
      <c r="I31" s="90"/>
    </row>
    <row r="32" spans="1:9" ht="12.75">
      <c r="A32" s="178">
        <f t="shared" si="1"/>
        <v>39892</v>
      </c>
      <c r="B32" s="177">
        <f t="shared" si="0"/>
        <v>6</v>
      </c>
      <c r="C32" s="7">
        <v>0.3333333333333333</v>
      </c>
      <c r="D32" s="7">
        <v>0.5</v>
      </c>
      <c r="E32" s="6">
        <f t="shared" si="2"/>
        <v>0.16666666666666669</v>
      </c>
      <c r="F32" s="75">
        <f t="shared" si="3"/>
        <v>0</v>
      </c>
      <c r="G32" s="135">
        <f t="shared" si="4"/>
        <v>0.16666666666666669</v>
      </c>
      <c r="H32" s="84">
        <f t="shared" si="5"/>
        <v>0</v>
      </c>
      <c r="I32" s="90"/>
    </row>
    <row r="33" spans="1:9" ht="12.75">
      <c r="A33" s="178">
        <f t="shared" si="1"/>
        <v>39893</v>
      </c>
      <c r="B33" s="177">
        <f t="shared" si="0"/>
        <v>7</v>
      </c>
      <c r="C33" s="7"/>
      <c r="D33" s="7"/>
      <c r="E33" s="6">
        <f t="shared" si="2"/>
        <v>0</v>
      </c>
      <c r="F33" s="75">
        <f t="shared" si="3"/>
        <v>0</v>
      </c>
      <c r="G33" s="135">
        <f t="shared" si="4"/>
        <v>0</v>
      </c>
      <c r="H33" s="84">
        <f t="shared" si="5"/>
        <v>0</v>
      </c>
      <c r="I33" s="90"/>
    </row>
    <row r="34" spans="1:9" ht="12.75">
      <c r="A34" s="178">
        <f t="shared" si="1"/>
        <v>39894</v>
      </c>
      <c r="B34" s="177">
        <f t="shared" si="0"/>
        <v>1</v>
      </c>
      <c r="C34" s="7"/>
      <c r="D34" s="7"/>
      <c r="E34" s="6">
        <f t="shared" si="2"/>
        <v>0</v>
      </c>
      <c r="F34" s="75">
        <f t="shared" si="3"/>
        <v>0</v>
      </c>
      <c r="G34" s="135">
        <f t="shared" si="4"/>
        <v>0</v>
      </c>
      <c r="H34" s="84">
        <f t="shared" si="5"/>
        <v>0</v>
      </c>
      <c r="I34" s="90"/>
    </row>
    <row r="35" spans="1:9" ht="12.75">
      <c r="A35" s="178">
        <f t="shared" si="1"/>
        <v>39895</v>
      </c>
      <c r="B35" s="177">
        <f t="shared" si="0"/>
        <v>2</v>
      </c>
      <c r="C35" s="7">
        <v>0</v>
      </c>
      <c r="D35" s="7">
        <v>0</v>
      </c>
      <c r="E35" s="6">
        <f t="shared" si="2"/>
        <v>0</v>
      </c>
      <c r="F35" s="75">
        <f t="shared" si="3"/>
        <v>0</v>
      </c>
      <c r="G35" s="135">
        <f t="shared" si="4"/>
        <v>0</v>
      </c>
      <c r="H35" s="84">
        <f t="shared" si="5"/>
        <v>0</v>
      </c>
      <c r="I35" s="90"/>
    </row>
    <row r="36" spans="1:9" ht="12.75">
      <c r="A36" s="178">
        <f t="shared" si="1"/>
        <v>39896</v>
      </c>
      <c r="B36" s="177">
        <f t="shared" si="0"/>
        <v>3</v>
      </c>
      <c r="C36" s="7">
        <v>0.3333333333333333</v>
      </c>
      <c r="D36" s="7">
        <v>0.5</v>
      </c>
      <c r="E36" s="6">
        <f t="shared" si="2"/>
        <v>0.16666666666666669</v>
      </c>
      <c r="F36" s="75">
        <f t="shared" si="3"/>
        <v>0</v>
      </c>
      <c r="G36" s="135">
        <f t="shared" si="4"/>
        <v>0.16666666666666669</v>
      </c>
      <c r="H36" s="84">
        <f t="shared" si="5"/>
        <v>0</v>
      </c>
      <c r="I36" s="90"/>
    </row>
    <row r="37" spans="1:9" ht="12.75">
      <c r="A37" s="178">
        <f t="shared" si="1"/>
        <v>39897</v>
      </c>
      <c r="B37" s="177">
        <f t="shared" si="0"/>
        <v>4</v>
      </c>
      <c r="C37" s="7">
        <v>0.3333333333333333</v>
      </c>
      <c r="D37" s="7">
        <v>0.5</v>
      </c>
      <c r="E37" s="6">
        <f t="shared" si="2"/>
        <v>0.16666666666666669</v>
      </c>
      <c r="F37" s="75">
        <f t="shared" si="3"/>
        <v>0</v>
      </c>
      <c r="G37" s="135">
        <f t="shared" si="4"/>
        <v>0.16666666666666669</v>
      </c>
      <c r="H37" s="84">
        <f t="shared" si="5"/>
        <v>0</v>
      </c>
      <c r="I37" s="90"/>
    </row>
    <row r="38" spans="1:9" ht="12.75">
      <c r="A38" s="178">
        <f t="shared" si="1"/>
        <v>39898</v>
      </c>
      <c r="B38" s="177">
        <f t="shared" si="0"/>
        <v>5</v>
      </c>
      <c r="C38" s="7">
        <v>0.3333333333333333</v>
      </c>
      <c r="D38" s="7">
        <v>0.5</v>
      </c>
      <c r="E38" s="6">
        <f t="shared" si="2"/>
        <v>0.16666666666666669</v>
      </c>
      <c r="F38" s="75">
        <f t="shared" si="3"/>
        <v>0</v>
      </c>
      <c r="G38" s="135">
        <f t="shared" si="4"/>
        <v>0.16666666666666669</v>
      </c>
      <c r="H38" s="84">
        <f t="shared" si="5"/>
        <v>0</v>
      </c>
      <c r="I38" s="90"/>
    </row>
    <row r="39" spans="1:9" ht="12.75">
      <c r="A39" s="178">
        <f t="shared" si="1"/>
        <v>39899</v>
      </c>
      <c r="B39" s="177">
        <f t="shared" si="0"/>
        <v>6</v>
      </c>
      <c r="C39" s="7">
        <v>0.3333333333333333</v>
      </c>
      <c r="D39" s="7">
        <v>0.5</v>
      </c>
      <c r="E39" s="6">
        <f t="shared" si="2"/>
        <v>0.16666666666666669</v>
      </c>
      <c r="F39" s="75">
        <f t="shared" si="3"/>
        <v>0</v>
      </c>
      <c r="G39" s="135">
        <f t="shared" si="4"/>
        <v>0.16666666666666669</v>
      </c>
      <c r="H39" s="84">
        <f t="shared" si="5"/>
        <v>0</v>
      </c>
      <c r="I39" s="90"/>
    </row>
    <row r="40" spans="1:9" ht="12.75">
      <c r="A40" s="178">
        <f t="shared" si="1"/>
        <v>39900</v>
      </c>
      <c r="B40" s="177">
        <f t="shared" si="0"/>
        <v>7</v>
      </c>
      <c r="C40" s="7"/>
      <c r="D40" s="7"/>
      <c r="E40" s="6">
        <f t="shared" si="2"/>
        <v>0</v>
      </c>
      <c r="F40" s="75">
        <f t="shared" si="3"/>
        <v>0</v>
      </c>
      <c r="G40" s="135">
        <f t="shared" si="4"/>
        <v>0</v>
      </c>
      <c r="H40" s="84">
        <f t="shared" si="5"/>
        <v>0</v>
      </c>
      <c r="I40" s="90"/>
    </row>
    <row r="41" spans="1:9" ht="12.75">
      <c r="A41" s="178">
        <f t="shared" si="1"/>
        <v>39901</v>
      </c>
      <c r="B41" s="177">
        <f t="shared" si="0"/>
        <v>1</v>
      </c>
      <c r="C41" s="7"/>
      <c r="D41" s="7"/>
      <c r="E41" s="6">
        <f t="shared" si="2"/>
        <v>0</v>
      </c>
      <c r="F41" s="75">
        <f t="shared" si="3"/>
        <v>0</v>
      </c>
      <c r="G41" s="135">
        <f t="shared" si="4"/>
        <v>0</v>
      </c>
      <c r="H41" s="84">
        <f t="shared" si="5"/>
        <v>0</v>
      </c>
      <c r="I41" s="90"/>
    </row>
    <row r="42" spans="1:9" ht="12.75">
      <c r="A42" s="178">
        <f t="shared" si="1"/>
        <v>39902</v>
      </c>
      <c r="B42" s="177">
        <f t="shared" si="0"/>
        <v>2</v>
      </c>
      <c r="C42" s="7"/>
      <c r="D42" s="7"/>
      <c r="E42" s="6">
        <f t="shared" si="2"/>
        <v>0</v>
      </c>
      <c r="F42" s="75">
        <f t="shared" si="3"/>
        <v>0</v>
      </c>
      <c r="G42" s="135">
        <f t="shared" si="4"/>
        <v>0</v>
      </c>
      <c r="H42" s="84">
        <f t="shared" si="5"/>
        <v>0</v>
      </c>
      <c r="I42" s="90"/>
    </row>
    <row r="43" spans="1:9" ht="13.5" thickBot="1">
      <c r="A43" s="150">
        <f t="shared" si="1"/>
        <v>39903</v>
      </c>
      <c r="B43" s="151">
        <f t="shared" si="0"/>
        <v>3</v>
      </c>
      <c r="C43" s="8">
        <v>0.3333333333333333</v>
      </c>
      <c r="D43" s="8">
        <v>0.5</v>
      </c>
      <c r="E43" s="9">
        <f t="shared" si="2"/>
        <v>0.16666666666666669</v>
      </c>
      <c r="F43" s="76">
        <f t="shared" si="3"/>
        <v>0</v>
      </c>
      <c r="G43" s="143">
        <f t="shared" si="4"/>
        <v>0.16666666666666669</v>
      </c>
      <c r="H43" s="87">
        <f t="shared" si="5"/>
        <v>0</v>
      </c>
      <c r="I43" s="90"/>
    </row>
    <row r="44" spans="1:9" ht="12.75">
      <c r="A44" s="114"/>
      <c r="B44" s="103"/>
      <c r="C44" s="103"/>
      <c r="D44" s="103"/>
      <c r="E44" s="103"/>
      <c r="F44" s="103"/>
      <c r="G44" s="103"/>
      <c r="H44" s="103"/>
      <c r="I44" s="90"/>
    </row>
    <row r="45" spans="1:9" ht="12.75">
      <c r="A45" s="233" t="s">
        <v>44</v>
      </c>
      <c r="B45" s="234"/>
      <c r="C45" s="72" t="s">
        <v>47</v>
      </c>
      <c r="D45" s="74" t="s">
        <v>45</v>
      </c>
      <c r="E45" s="73" t="s">
        <v>46</v>
      </c>
      <c r="F45" s="27" t="s">
        <v>16</v>
      </c>
      <c r="G45" s="162"/>
      <c r="H45" s="163">
        <v>0</v>
      </c>
      <c r="I45" s="180" t="s">
        <v>2</v>
      </c>
    </row>
    <row r="46" spans="1:9" ht="12.75">
      <c r="A46" s="231" t="s">
        <v>39</v>
      </c>
      <c r="B46" s="232"/>
      <c r="C46" s="70">
        <v>0</v>
      </c>
      <c r="D46" s="71">
        <v>0</v>
      </c>
      <c r="E46" s="78">
        <f aca="true" t="shared" si="6" ref="E46:E51">C46*D46</f>
        <v>0</v>
      </c>
      <c r="F46" s="25" t="s">
        <v>17</v>
      </c>
      <c r="G46" s="26"/>
      <c r="H46" s="165">
        <v>0</v>
      </c>
      <c r="I46" s="180" t="s">
        <v>2</v>
      </c>
    </row>
    <row r="47" spans="1:9" ht="12.75">
      <c r="A47" s="231" t="s">
        <v>40</v>
      </c>
      <c r="B47" s="232"/>
      <c r="C47" s="70">
        <v>2</v>
      </c>
      <c r="D47" s="71">
        <v>0</v>
      </c>
      <c r="E47" s="78">
        <f t="shared" si="6"/>
        <v>0</v>
      </c>
      <c r="F47" s="27" t="s">
        <v>18</v>
      </c>
      <c r="G47" s="162"/>
      <c r="H47" s="163">
        <v>0</v>
      </c>
      <c r="I47" s="180" t="s">
        <v>2</v>
      </c>
    </row>
    <row r="48" spans="1:9" ht="12.75">
      <c r="A48" s="231" t="s">
        <v>41</v>
      </c>
      <c r="B48" s="232"/>
      <c r="C48" s="70">
        <v>0</v>
      </c>
      <c r="D48" s="71">
        <v>0</v>
      </c>
      <c r="E48" s="78">
        <f t="shared" si="6"/>
        <v>0</v>
      </c>
      <c r="F48" s="25" t="s">
        <v>19</v>
      </c>
      <c r="G48" s="26"/>
      <c r="H48" s="165">
        <v>47.36</v>
      </c>
      <c r="I48" s="180" t="s">
        <v>2</v>
      </c>
    </row>
    <row r="49" spans="1:9" ht="12.75">
      <c r="A49" s="231" t="s">
        <v>42</v>
      </c>
      <c r="B49" s="232"/>
      <c r="C49" s="70">
        <v>0</v>
      </c>
      <c r="D49" s="71">
        <v>0</v>
      </c>
      <c r="E49" s="78">
        <f t="shared" si="6"/>
        <v>0</v>
      </c>
      <c r="F49" s="27" t="s">
        <v>20</v>
      </c>
      <c r="G49" s="162"/>
      <c r="H49" s="163">
        <v>39.03</v>
      </c>
      <c r="I49" s="180" t="s">
        <v>2</v>
      </c>
    </row>
    <row r="50" spans="1:9" ht="12.75">
      <c r="A50" s="231" t="s">
        <v>43</v>
      </c>
      <c r="B50" s="232"/>
      <c r="C50" s="70">
        <v>0</v>
      </c>
      <c r="D50" s="71">
        <v>0</v>
      </c>
      <c r="E50" s="78">
        <f t="shared" si="6"/>
        <v>0</v>
      </c>
      <c r="F50" s="25" t="s">
        <v>21</v>
      </c>
      <c r="G50" s="26"/>
      <c r="H50" s="165">
        <v>5.83</v>
      </c>
      <c r="I50" s="180" t="s">
        <v>2</v>
      </c>
    </row>
    <row r="51" spans="1:9" ht="12.75">
      <c r="A51" s="231" t="s">
        <v>48</v>
      </c>
      <c r="B51" s="232"/>
      <c r="C51" s="81">
        <v>0</v>
      </c>
      <c r="D51" s="82">
        <v>0</v>
      </c>
      <c r="E51" s="166">
        <f t="shared" si="6"/>
        <v>0</v>
      </c>
      <c r="F51" s="27" t="s">
        <v>22</v>
      </c>
      <c r="G51" s="162"/>
      <c r="H51" s="163">
        <v>6.66</v>
      </c>
      <c r="I51" s="180" t="s">
        <v>2</v>
      </c>
    </row>
    <row r="52" spans="1:9" ht="12.75">
      <c r="A52" s="235" t="s">
        <v>59</v>
      </c>
      <c r="B52" s="236"/>
      <c r="C52" s="229" t="s">
        <v>55</v>
      </c>
      <c r="D52" s="230"/>
      <c r="E52" s="83">
        <f>SUM(E46:E51)</f>
        <v>0</v>
      </c>
      <c r="F52" s="24"/>
      <c r="G52" s="26"/>
      <c r="H52" s="167">
        <v>0</v>
      </c>
      <c r="I52" s="180"/>
    </row>
    <row r="53" spans="1:9" ht="12.75">
      <c r="A53" s="110"/>
      <c r="B53" s="90"/>
      <c r="C53" s="90"/>
      <c r="D53" s="90"/>
      <c r="E53" s="90"/>
      <c r="F53" s="28" t="s">
        <v>23</v>
      </c>
      <c r="G53" s="162"/>
      <c r="H53" s="168">
        <f>SUM(H45:H51)</f>
        <v>98.88</v>
      </c>
      <c r="I53" s="180" t="s">
        <v>2</v>
      </c>
    </row>
    <row r="54" spans="1:9" ht="12.75">
      <c r="A54" s="190" t="s">
        <v>65</v>
      </c>
      <c r="B54" s="90"/>
      <c r="C54" s="90"/>
      <c r="D54" s="90"/>
      <c r="E54" s="90"/>
      <c r="F54" s="26" t="s">
        <v>24</v>
      </c>
      <c r="G54" s="26"/>
      <c r="H54" s="169">
        <f>G9-H53+D9</f>
        <v>377.119961920003</v>
      </c>
      <c r="I54" s="181" t="s">
        <v>2</v>
      </c>
    </row>
    <row r="55" spans="1:256" s="1" customFormat="1" ht="12.75">
      <c r="A55" s="114"/>
      <c r="B55" s="103"/>
      <c r="C55" s="103"/>
      <c r="D55" s="103"/>
      <c r="E55" s="103"/>
      <c r="F55" s="103"/>
      <c r="G55" s="103"/>
      <c r="H55" s="103"/>
      <c r="I55" s="90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2.75" hidden="1">
      <c r="A56" s="114"/>
      <c r="B56" s="103"/>
      <c r="C56" s="103"/>
      <c r="D56" s="103"/>
      <c r="E56" s="103"/>
      <c r="F56" s="103"/>
      <c r="G56" s="103"/>
      <c r="H56" s="103"/>
      <c r="I56" s="90"/>
    </row>
    <row r="57" spans="1:9" ht="12.75" hidden="1">
      <c r="A57" s="110"/>
      <c r="B57" s="90"/>
      <c r="C57" s="90"/>
      <c r="D57" s="90"/>
      <c r="E57" s="90"/>
      <c r="F57" s="90"/>
      <c r="G57" s="90"/>
      <c r="H57" s="90"/>
      <c r="I57" s="90"/>
    </row>
    <row r="58" spans="1:9" s="1" customFormat="1" ht="12.75" customHeight="1">
      <c r="A58" s="110"/>
      <c r="B58" s="90"/>
      <c r="C58" s="90"/>
      <c r="D58" s="90"/>
      <c r="E58" s="90"/>
      <c r="F58" s="90"/>
      <c r="G58" s="90"/>
      <c r="H58" s="90"/>
      <c r="I58" s="90"/>
    </row>
  </sheetData>
  <mergeCells count="20">
    <mergeCell ref="A1:B1"/>
    <mergeCell ref="C1:D1"/>
    <mergeCell ref="B2:F2"/>
    <mergeCell ref="B5:C5"/>
    <mergeCell ref="E5:G5"/>
    <mergeCell ref="B6:C6"/>
    <mergeCell ref="B7:C7"/>
    <mergeCell ref="B8:C8"/>
    <mergeCell ref="B9:C9"/>
    <mergeCell ref="E9:F9"/>
    <mergeCell ref="A12:B12"/>
    <mergeCell ref="A45:B45"/>
    <mergeCell ref="A46:B46"/>
    <mergeCell ref="A51:B51"/>
    <mergeCell ref="A52:B52"/>
    <mergeCell ref="C52:D52"/>
    <mergeCell ref="A47:B47"/>
    <mergeCell ref="A48:B48"/>
    <mergeCell ref="A49:B49"/>
    <mergeCell ref="A50:B50"/>
  </mergeCells>
  <conditionalFormatting sqref="G13 C13:E13">
    <cfRule type="expression" priority="1" dxfId="1" stopIfTrue="1">
      <formula>WEEKDAY($A13)=1</formula>
    </cfRule>
    <cfRule type="expression" priority="2" dxfId="2" stopIfTrue="1">
      <formula>WEEKDAY($A13)=7</formula>
    </cfRule>
  </conditionalFormatting>
  <conditionalFormatting sqref="B13">
    <cfRule type="expression" priority="3" dxfId="3" stopIfTrue="1">
      <formula>WEEKDAY($A13)=1</formula>
    </cfRule>
    <cfRule type="expression" priority="4" dxfId="2" stopIfTrue="1">
      <formula>WEEKDAY($A13)=7</formula>
    </cfRule>
  </conditionalFormatting>
  <conditionalFormatting sqref="H13">
    <cfRule type="expression" priority="5" dxfId="1" stopIfTrue="1">
      <formula>WEEKDAY($A13)=1</formula>
    </cfRule>
    <cfRule type="expression" priority="6" dxfId="4" stopIfTrue="1">
      <formula>WEEKDAY($A13)&gt;1</formula>
    </cfRule>
  </conditionalFormatting>
  <conditionalFormatting sqref="F13">
    <cfRule type="expression" priority="7" dxfId="1" stopIfTrue="1">
      <formula>WEEKDAY($A13)=1</formula>
    </cfRule>
    <cfRule type="expression" priority="8" dxfId="2" stopIfTrue="1">
      <formula>WEEKDAY($A13)=7</formula>
    </cfRule>
  </conditionalFormatting>
  <conditionalFormatting sqref="A14:B43 A13">
    <cfRule type="expression" priority="9" dxfId="3" stopIfTrue="1">
      <formula>WEEKDAY($A13)=1</formula>
    </cfRule>
    <cfRule type="expression" priority="10" dxfId="2" stopIfTrue="1">
      <formula>WEEKDAY($A13)=7</formula>
    </cfRule>
    <cfRule type="expression" priority="11" dxfId="3" stopIfTrue="1">
      <formula>OR($A13=$H$5,$A13=$H$6,$A13=$H$7,$A13=$H$8,$A13=$H$9)</formula>
    </cfRule>
  </conditionalFormatting>
  <conditionalFormatting sqref="C14:C43">
    <cfRule type="expression" priority="12" dxfId="1" stopIfTrue="1">
      <formula>WEEKDAY($A14)=1</formula>
    </cfRule>
    <cfRule type="expression" priority="13" dxfId="2" stopIfTrue="1">
      <formula>WEEKDAY($A14)=7</formula>
    </cfRule>
    <cfRule type="expression" priority="14" dxfId="1" stopIfTrue="1">
      <formula>OR($A14=$H$5,$A14=$H$6,$A14=$H$7,$A14=$H$8,$A14=$H$9)</formula>
    </cfRule>
  </conditionalFormatting>
  <conditionalFormatting sqref="G14:G43 D14:E43">
    <cfRule type="expression" priority="15" dxfId="1" stopIfTrue="1">
      <formula>WEEKDAY($A14)=1</formula>
    </cfRule>
    <cfRule type="expression" priority="16" dxfId="2" stopIfTrue="1">
      <formula>WEEKDAY($A14)=7</formula>
    </cfRule>
    <cfRule type="expression" priority="17" dxfId="1" stopIfTrue="1">
      <formula>OR($A14=$H$5,$A14=$H$6,$A14=$H$7,$A14=$H$8,$A14=$H$9)</formula>
    </cfRule>
  </conditionalFormatting>
  <conditionalFormatting sqref="F14:F43">
    <cfRule type="expression" priority="18" dxfId="1" stopIfTrue="1">
      <formula>WEEKDAY($A14)=1</formula>
    </cfRule>
    <cfRule type="expression" priority="19" dxfId="2" stopIfTrue="1">
      <formula>WEEKDAY($A14)=7</formula>
    </cfRule>
    <cfRule type="expression" priority="20" dxfId="1" stopIfTrue="1">
      <formula>OR($A14=$H$5,$A14=$H$6,$A14=$H$7,$A14=$H$8,$A14=$H$9)</formula>
    </cfRule>
  </conditionalFormatting>
  <conditionalFormatting sqref="H14:H43">
    <cfRule type="expression" priority="21" dxfId="1" stopIfTrue="1">
      <formula>WEEKDAY($A14)=1</formula>
    </cfRule>
    <cfRule type="expression" priority="22" dxfId="4" stopIfTrue="1">
      <formula>WEEKDAY($A14)&gt;1</formula>
    </cfRule>
    <cfRule type="expression" priority="23" dxfId="1" stopIfTrue="1">
      <formula>OR($A14=$H$5,$A14=$H$6,$A14=$H$7,$A14=$H$8,$A14=$H$9)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V58"/>
  <sheetViews>
    <sheetView workbookViewId="0" topLeftCell="A25">
      <selection activeCell="D6" sqref="D6"/>
    </sheetView>
  </sheetViews>
  <sheetFormatPr defaultColWidth="11.421875" defaultRowHeight="12.75" customHeight="1" zeroHeight="1"/>
  <cols>
    <col min="1" max="1" width="12.7109375" style="173" customWidth="1"/>
    <col min="2" max="2" width="10.140625" style="0" customWidth="1"/>
    <col min="8" max="8" width="12.57421875" style="0" bestFit="1" customWidth="1"/>
    <col min="9" max="9" width="4.00390625" style="1" customWidth="1"/>
    <col min="10" max="16384" width="11.421875" style="0" hidden="1" customWidth="1"/>
  </cols>
  <sheetData>
    <row r="1" spans="1:9" ht="4.5" customHeight="1">
      <c r="A1" s="209"/>
      <c r="B1" s="208"/>
      <c r="C1" s="207"/>
      <c r="D1" s="208"/>
      <c r="E1" s="62"/>
      <c r="F1" s="62"/>
      <c r="G1" s="62"/>
      <c r="H1" s="63"/>
      <c r="I1" s="90"/>
    </row>
    <row r="2" spans="1:9" ht="18">
      <c r="A2" s="64"/>
      <c r="B2" s="210" t="str">
        <f>"Stundennachweis und Lohn April "&amp;YEAR(Stammdaten!$B$3)</f>
        <v>Stundennachweis und Lohn April 2009</v>
      </c>
      <c r="C2" s="203"/>
      <c r="D2" s="203"/>
      <c r="E2" s="203"/>
      <c r="F2" s="203"/>
      <c r="G2" s="65"/>
      <c r="H2" s="66"/>
      <c r="I2" s="90"/>
    </row>
    <row r="3" spans="1:9" ht="9" customHeight="1" thickBot="1">
      <c r="A3" s="67"/>
      <c r="B3" s="68"/>
      <c r="C3" s="68"/>
      <c r="D3" s="68"/>
      <c r="E3" s="68"/>
      <c r="F3" s="68"/>
      <c r="G3" s="68"/>
      <c r="H3" s="69"/>
      <c r="I3" s="90"/>
    </row>
    <row r="4" spans="1:9" ht="12.75">
      <c r="A4" s="99"/>
      <c r="B4" s="106"/>
      <c r="C4" s="106"/>
      <c r="D4" s="106"/>
      <c r="E4" s="106"/>
      <c r="F4" s="106"/>
      <c r="G4" s="106"/>
      <c r="H4" s="105"/>
      <c r="I4" s="90"/>
    </row>
    <row r="5" spans="1:9" ht="14.25">
      <c r="A5" s="100"/>
      <c r="B5" s="219" t="s">
        <v>52</v>
      </c>
      <c r="C5" s="220"/>
      <c r="D5" s="77" t="s">
        <v>47</v>
      </c>
      <c r="E5" s="216" t="str">
        <f>"Name: "&amp;Stammdaten!$B$7</f>
        <v>Name: Mustermann, Hans</v>
      </c>
      <c r="F5" s="217"/>
      <c r="G5" s="218"/>
      <c r="H5" s="174">
        <f>Stammdaten!$C34</f>
        <v>39913</v>
      </c>
      <c r="I5" s="90"/>
    </row>
    <row r="6" spans="1:9" ht="14.25">
      <c r="A6" s="100"/>
      <c r="B6" s="221" t="s">
        <v>49</v>
      </c>
      <c r="C6" s="222"/>
      <c r="D6" s="70">
        <v>22</v>
      </c>
      <c r="E6" s="103"/>
      <c r="F6" s="103"/>
      <c r="G6" s="103"/>
      <c r="H6" s="174">
        <f>Stammdaten!$C35</f>
        <v>39916</v>
      </c>
      <c r="I6" s="90"/>
    </row>
    <row r="7" spans="1:9" ht="14.25">
      <c r="A7" s="100"/>
      <c r="B7" s="223" t="s">
        <v>50</v>
      </c>
      <c r="C7" s="224"/>
      <c r="D7" s="70">
        <v>25</v>
      </c>
      <c r="E7" s="111"/>
      <c r="F7" s="111" t="s">
        <v>37</v>
      </c>
      <c r="G7" s="129">
        <f>SUM(F11/0.04166667*(D7-D6)+H11/0.04166667*(D8-D6))</f>
        <v>0</v>
      </c>
      <c r="H7" s="174">
        <f>Stammdaten!$C36</f>
        <v>39954</v>
      </c>
      <c r="I7" s="90"/>
    </row>
    <row r="8" spans="1:9" ht="14.25">
      <c r="A8" s="100"/>
      <c r="B8" s="240" t="s">
        <v>51</v>
      </c>
      <c r="C8" s="241"/>
      <c r="D8" s="70">
        <v>27</v>
      </c>
      <c r="E8" s="111"/>
      <c r="F8" s="111" t="s">
        <v>29</v>
      </c>
      <c r="G8" s="54">
        <f>SUM(E11*D6/0.04166667)+E52</f>
        <v>1999.9999436800044</v>
      </c>
      <c r="H8" s="174">
        <f>Stammdaten!$C37</f>
        <v>39965</v>
      </c>
      <c r="I8" s="90"/>
    </row>
    <row r="9" spans="1:9" ht="14.25">
      <c r="A9" s="100"/>
      <c r="B9" s="227" t="s">
        <v>56</v>
      </c>
      <c r="C9" s="228"/>
      <c r="D9" s="70"/>
      <c r="E9" s="225" t="s">
        <v>54</v>
      </c>
      <c r="F9" s="226"/>
      <c r="G9" s="191">
        <f>$G7+$G8</f>
        <v>1999.9999436800044</v>
      </c>
      <c r="H9" s="174">
        <f>Stammdaten!$C38</f>
        <v>39975</v>
      </c>
      <c r="I9" s="90"/>
    </row>
    <row r="10" spans="1:9" ht="16.5" thickBot="1">
      <c r="A10" s="100"/>
      <c r="B10" s="100"/>
      <c r="C10" s="101"/>
      <c r="D10" s="103"/>
      <c r="E10" s="103"/>
      <c r="F10" s="103"/>
      <c r="G10" s="103"/>
      <c r="H10" s="104"/>
      <c r="I10" s="90"/>
    </row>
    <row r="11" spans="1:9" ht="13.5" thickBot="1">
      <c r="A11" s="175"/>
      <c r="B11" s="102"/>
      <c r="C11" s="102"/>
      <c r="D11" s="131" t="s">
        <v>5</v>
      </c>
      <c r="E11" s="132">
        <f>SUM(E13:E43)</f>
        <v>1.3333333333333333</v>
      </c>
      <c r="F11" s="132">
        <f>SUM(F13:F43)</f>
        <v>0</v>
      </c>
      <c r="G11" s="132">
        <f>SUM(G13:G43)</f>
        <v>1.3333333333333333</v>
      </c>
      <c r="H11" s="116">
        <f>SUM(H13:H43)</f>
        <v>0</v>
      </c>
      <c r="I11" s="90"/>
    </row>
    <row r="12" spans="1:9" s="2" customFormat="1" ht="26.25" thickBot="1">
      <c r="A12" s="212" t="s">
        <v>4</v>
      </c>
      <c r="B12" s="213"/>
      <c r="C12" s="3" t="s">
        <v>0</v>
      </c>
      <c r="D12" s="3" t="s">
        <v>1</v>
      </c>
      <c r="E12" s="4" t="s">
        <v>3</v>
      </c>
      <c r="F12" s="4" t="s">
        <v>6</v>
      </c>
      <c r="G12" s="5" t="s">
        <v>7</v>
      </c>
      <c r="H12" s="5" t="s">
        <v>38</v>
      </c>
      <c r="I12" s="92"/>
    </row>
    <row r="13" spans="1:9" ht="12.75">
      <c r="A13" s="176">
        <f>März!A43+1</f>
        <v>39904</v>
      </c>
      <c r="B13" s="177">
        <f aca="true" t="shared" si="0" ref="B13:B43">WEEKDAY(A13)</f>
        <v>4</v>
      </c>
      <c r="C13" s="7"/>
      <c r="D13" s="7"/>
      <c r="E13" s="6">
        <f>IF(C13&lt;=D13,D13-C13,"24:00"-C13+D13)</f>
        <v>0</v>
      </c>
      <c r="F13" s="75">
        <f>IF(AND(0.17&lt;C13,C13&lt;0.83333),IF(0.83333&lt;D13,D13-"20:00",IF(D13&lt;0.17,"4:00"+D13,0)),IF(0.83333&lt;=C13,IF(0.83333&lt;D13,D13-C13,IF(D13&lt;0.17,"24:00"-C13+D13,"24:00"-C13+"6:00")),IF("6:00"-C13+D13-"20:00",IF(D13&lt;0.17,D13-C13,"6:00"-C13))))</f>
        <v>0</v>
      </c>
      <c r="G13" s="135">
        <f>+E13-F13</f>
        <v>0</v>
      </c>
      <c r="H13" s="84">
        <f>IF(WEEKDAY(B13)=1,E13,0)</f>
        <v>0</v>
      </c>
      <c r="I13" s="90"/>
    </row>
    <row r="14" spans="1:9" ht="12.75">
      <c r="A14" s="178">
        <f>A13+1</f>
        <v>39905</v>
      </c>
      <c r="B14" s="177">
        <f t="shared" si="0"/>
        <v>5</v>
      </c>
      <c r="C14" s="7"/>
      <c r="D14" s="7"/>
      <c r="E14" s="6">
        <f>IF(C14&lt;=D14,D14-C14,"24:00"-C14+D14)</f>
        <v>0</v>
      </c>
      <c r="F14" s="75">
        <f>IF(AND(0.17&lt;C14,C14&lt;0.83333),IF(0.83333&lt;D14,D14-"20:00",IF(D14&lt;0.17,"4:00"+D14,0)),IF(0.83333&lt;=C14,IF(0.83333&lt;D14,D14-C14,IF(D14&lt;0.17,"24:00"-C14+D14,"24:00"-C14+"6:00")),IF("6:00"-C14+D14-"20:00",IF(D14&lt;0.17,D14-C14,"6:00"-C14))))</f>
        <v>0</v>
      </c>
      <c r="G14" s="135">
        <f>+E14-F14</f>
        <v>0</v>
      </c>
      <c r="H14" s="84">
        <f>IF(WEEKDAY(B14)=1,E14,0)</f>
        <v>0</v>
      </c>
      <c r="I14" s="90"/>
    </row>
    <row r="15" spans="1:9" ht="12.75">
      <c r="A15" s="178">
        <f aca="true" t="shared" si="1" ref="A15:A43">A14+1</f>
        <v>39906</v>
      </c>
      <c r="B15" s="177">
        <f t="shared" si="0"/>
        <v>6</v>
      </c>
      <c r="C15" s="7"/>
      <c r="D15" s="7"/>
      <c r="E15" s="6">
        <f aca="true" t="shared" si="2" ref="E15:E43">IF(C15&lt;=D15,D15-C15,"24:00"-C15+D15)</f>
        <v>0</v>
      </c>
      <c r="F15" s="75">
        <f aca="true" t="shared" si="3" ref="F15:F43">IF(AND(0.17&lt;C15,C15&lt;0.83333),IF(0.83333&lt;D15,D15-"20:00",IF(D15&lt;0.17,"4:00"+D15,0)),IF(0.83333&lt;=C15,IF(0.83333&lt;D15,D15-C15,IF(D15&lt;0.17,"24:00"-C15+D15,"24:00"-C15+"6:00")),IF("6:00"-C15+D15-"20:00",IF(D15&lt;0.17,D15-C15,"6:00"-C15))))</f>
        <v>0</v>
      </c>
      <c r="G15" s="135">
        <f aca="true" t="shared" si="4" ref="G15:G43">+E15-F15</f>
        <v>0</v>
      </c>
      <c r="H15" s="84">
        <f aca="true" t="shared" si="5" ref="H15:H43">IF(WEEKDAY(B15)=1,E15,0)</f>
        <v>0</v>
      </c>
      <c r="I15" s="90"/>
    </row>
    <row r="16" spans="1:9" ht="12.75">
      <c r="A16" s="178">
        <f t="shared" si="1"/>
        <v>39907</v>
      </c>
      <c r="B16" s="177">
        <f t="shared" si="0"/>
        <v>7</v>
      </c>
      <c r="C16" s="7"/>
      <c r="D16" s="7"/>
      <c r="E16" s="6">
        <f t="shared" si="2"/>
        <v>0</v>
      </c>
      <c r="F16" s="75">
        <f t="shared" si="3"/>
        <v>0</v>
      </c>
      <c r="G16" s="135">
        <f t="shared" si="4"/>
        <v>0</v>
      </c>
      <c r="H16" s="84">
        <f t="shared" si="5"/>
        <v>0</v>
      </c>
      <c r="I16" s="90"/>
    </row>
    <row r="17" spans="1:9" ht="12.75">
      <c r="A17" s="178">
        <f t="shared" si="1"/>
        <v>39908</v>
      </c>
      <c r="B17" s="177">
        <f t="shared" si="0"/>
        <v>1</v>
      </c>
      <c r="C17" s="7"/>
      <c r="D17" s="7"/>
      <c r="E17" s="6">
        <f t="shared" si="2"/>
        <v>0</v>
      </c>
      <c r="F17" s="75">
        <f t="shared" si="3"/>
        <v>0</v>
      </c>
      <c r="G17" s="135">
        <f t="shared" si="4"/>
        <v>0</v>
      </c>
      <c r="H17" s="84">
        <f t="shared" si="5"/>
        <v>0</v>
      </c>
      <c r="I17" s="90"/>
    </row>
    <row r="18" spans="1:9" ht="12.75">
      <c r="A18" s="178">
        <f t="shared" si="1"/>
        <v>39909</v>
      </c>
      <c r="B18" s="177">
        <f t="shared" si="0"/>
        <v>2</v>
      </c>
      <c r="C18" s="7"/>
      <c r="D18" s="7"/>
      <c r="E18" s="6">
        <f t="shared" si="2"/>
        <v>0</v>
      </c>
      <c r="F18" s="75">
        <f t="shared" si="3"/>
        <v>0</v>
      </c>
      <c r="G18" s="135">
        <f t="shared" si="4"/>
        <v>0</v>
      </c>
      <c r="H18" s="84">
        <f t="shared" si="5"/>
        <v>0</v>
      </c>
      <c r="I18" s="90"/>
    </row>
    <row r="19" spans="1:9" ht="12.75">
      <c r="A19" s="178">
        <f t="shared" si="1"/>
        <v>39910</v>
      </c>
      <c r="B19" s="177">
        <f t="shared" si="0"/>
        <v>3</v>
      </c>
      <c r="C19" s="7"/>
      <c r="D19" s="7"/>
      <c r="E19" s="6">
        <f t="shared" si="2"/>
        <v>0</v>
      </c>
      <c r="F19" s="75">
        <f t="shared" si="3"/>
        <v>0</v>
      </c>
      <c r="G19" s="135">
        <f t="shared" si="4"/>
        <v>0</v>
      </c>
      <c r="H19" s="84">
        <f t="shared" si="5"/>
        <v>0</v>
      </c>
      <c r="I19" s="90"/>
    </row>
    <row r="20" spans="1:9" ht="12.75">
      <c r="A20" s="178">
        <f t="shared" si="1"/>
        <v>39911</v>
      </c>
      <c r="B20" s="177">
        <f t="shared" si="0"/>
        <v>4</v>
      </c>
      <c r="C20" s="7"/>
      <c r="D20" s="7"/>
      <c r="E20" s="6">
        <f t="shared" si="2"/>
        <v>0</v>
      </c>
      <c r="F20" s="75">
        <f t="shared" si="3"/>
        <v>0</v>
      </c>
      <c r="G20" s="135">
        <f t="shared" si="4"/>
        <v>0</v>
      </c>
      <c r="H20" s="84">
        <f t="shared" si="5"/>
        <v>0</v>
      </c>
      <c r="I20" s="90"/>
    </row>
    <row r="21" spans="1:9" ht="12.75">
      <c r="A21" s="178">
        <f t="shared" si="1"/>
        <v>39912</v>
      </c>
      <c r="B21" s="177">
        <f t="shared" si="0"/>
        <v>5</v>
      </c>
      <c r="C21" s="7"/>
      <c r="D21" s="7"/>
      <c r="E21" s="6">
        <f t="shared" si="2"/>
        <v>0</v>
      </c>
      <c r="F21" s="75">
        <f t="shared" si="3"/>
        <v>0</v>
      </c>
      <c r="G21" s="135">
        <f t="shared" si="4"/>
        <v>0</v>
      </c>
      <c r="H21" s="84">
        <f t="shared" si="5"/>
        <v>0</v>
      </c>
      <c r="I21" s="90"/>
    </row>
    <row r="22" spans="1:9" ht="12.75">
      <c r="A22" s="178">
        <f t="shared" si="1"/>
        <v>39913</v>
      </c>
      <c r="B22" s="177">
        <f t="shared" si="0"/>
        <v>6</v>
      </c>
      <c r="C22" s="7"/>
      <c r="D22" s="7"/>
      <c r="E22" s="6">
        <f t="shared" si="2"/>
        <v>0</v>
      </c>
      <c r="F22" s="75">
        <f t="shared" si="3"/>
        <v>0</v>
      </c>
      <c r="G22" s="135">
        <f t="shared" si="4"/>
        <v>0</v>
      </c>
      <c r="H22" s="84">
        <f t="shared" si="5"/>
        <v>0</v>
      </c>
      <c r="I22" s="90"/>
    </row>
    <row r="23" spans="1:9" ht="12.75">
      <c r="A23" s="178">
        <f t="shared" si="1"/>
        <v>39914</v>
      </c>
      <c r="B23" s="177">
        <f t="shared" si="0"/>
        <v>7</v>
      </c>
      <c r="C23" s="7"/>
      <c r="D23" s="7"/>
      <c r="E23" s="6">
        <f t="shared" si="2"/>
        <v>0</v>
      </c>
      <c r="F23" s="75">
        <f t="shared" si="3"/>
        <v>0</v>
      </c>
      <c r="G23" s="135">
        <f t="shared" si="4"/>
        <v>0</v>
      </c>
      <c r="H23" s="84">
        <f t="shared" si="5"/>
        <v>0</v>
      </c>
      <c r="I23" s="90"/>
    </row>
    <row r="24" spans="1:9" ht="12.75">
      <c r="A24" s="178">
        <f t="shared" si="1"/>
        <v>39915</v>
      </c>
      <c r="B24" s="177">
        <f t="shared" si="0"/>
        <v>1</v>
      </c>
      <c r="C24" s="7"/>
      <c r="D24" s="7"/>
      <c r="E24" s="6">
        <f t="shared" si="2"/>
        <v>0</v>
      </c>
      <c r="F24" s="75">
        <f t="shared" si="3"/>
        <v>0</v>
      </c>
      <c r="G24" s="135">
        <f t="shared" si="4"/>
        <v>0</v>
      </c>
      <c r="H24" s="84">
        <f t="shared" si="5"/>
        <v>0</v>
      </c>
      <c r="I24" s="90"/>
    </row>
    <row r="25" spans="1:9" ht="12.75">
      <c r="A25" s="178">
        <f t="shared" si="1"/>
        <v>39916</v>
      </c>
      <c r="B25" s="177">
        <f t="shared" si="0"/>
        <v>2</v>
      </c>
      <c r="C25" s="7">
        <v>0.2916666666666667</v>
      </c>
      <c r="D25" s="7">
        <v>0.625</v>
      </c>
      <c r="E25" s="6">
        <f t="shared" si="2"/>
        <v>0.3333333333333333</v>
      </c>
      <c r="F25" s="75">
        <f t="shared" si="3"/>
        <v>0</v>
      </c>
      <c r="G25" s="135">
        <f t="shared" si="4"/>
        <v>0.3333333333333333</v>
      </c>
      <c r="H25" s="84">
        <f t="shared" si="5"/>
        <v>0</v>
      </c>
      <c r="I25" s="90"/>
    </row>
    <row r="26" spans="1:9" ht="12.75">
      <c r="A26" s="178">
        <f t="shared" si="1"/>
        <v>39917</v>
      </c>
      <c r="B26" s="177">
        <f t="shared" si="0"/>
        <v>3</v>
      </c>
      <c r="C26" s="7">
        <v>0.2916666666666667</v>
      </c>
      <c r="D26" s="7">
        <v>0.625</v>
      </c>
      <c r="E26" s="6">
        <f t="shared" si="2"/>
        <v>0.3333333333333333</v>
      </c>
      <c r="F26" s="75">
        <f t="shared" si="3"/>
        <v>0</v>
      </c>
      <c r="G26" s="135">
        <f t="shared" si="4"/>
        <v>0.3333333333333333</v>
      </c>
      <c r="H26" s="84">
        <f t="shared" si="5"/>
        <v>0</v>
      </c>
      <c r="I26" s="179"/>
    </row>
    <row r="27" spans="1:9" ht="12.75">
      <c r="A27" s="178">
        <f t="shared" si="1"/>
        <v>39918</v>
      </c>
      <c r="B27" s="177">
        <f t="shared" si="0"/>
        <v>4</v>
      </c>
      <c r="C27" s="7">
        <v>0.2916666666666667</v>
      </c>
      <c r="D27" s="7">
        <v>0.625</v>
      </c>
      <c r="E27" s="6">
        <f t="shared" si="2"/>
        <v>0.3333333333333333</v>
      </c>
      <c r="F27" s="75">
        <f t="shared" si="3"/>
        <v>0</v>
      </c>
      <c r="G27" s="135">
        <f t="shared" si="4"/>
        <v>0.3333333333333333</v>
      </c>
      <c r="H27" s="84">
        <f t="shared" si="5"/>
        <v>0</v>
      </c>
      <c r="I27" s="90"/>
    </row>
    <row r="28" spans="1:9" ht="12.75">
      <c r="A28" s="178">
        <f t="shared" si="1"/>
        <v>39919</v>
      </c>
      <c r="B28" s="177">
        <f t="shared" si="0"/>
        <v>5</v>
      </c>
      <c r="C28" s="7">
        <v>0</v>
      </c>
      <c r="D28" s="7">
        <v>0</v>
      </c>
      <c r="E28" s="6">
        <f t="shared" si="2"/>
        <v>0</v>
      </c>
      <c r="F28" s="75">
        <f t="shared" si="3"/>
        <v>0</v>
      </c>
      <c r="G28" s="135">
        <f t="shared" si="4"/>
        <v>0</v>
      </c>
      <c r="H28" s="84">
        <f t="shared" si="5"/>
        <v>0</v>
      </c>
      <c r="I28" s="90"/>
    </row>
    <row r="29" spans="1:9" ht="12.75">
      <c r="A29" s="178">
        <f t="shared" si="1"/>
        <v>39920</v>
      </c>
      <c r="B29" s="177">
        <f t="shared" si="0"/>
        <v>6</v>
      </c>
      <c r="C29" s="7">
        <v>0.2916666666666667</v>
      </c>
      <c r="D29" s="7">
        <v>0.625</v>
      </c>
      <c r="E29" s="6">
        <f t="shared" si="2"/>
        <v>0.3333333333333333</v>
      </c>
      <c r="F29" s="75">
        <f t="shared" si="3"/>
        <v>0</v>
      </c>
      <c r="G29" s="135">
        <f t="shared" si="4"/>
        <v>0.3333333333333333</v>
      </c>
      <c r="H29" s="84">
        <f t="shared" si="5"/>
        <v>0</v>
      </c>
      <c r="I29" s="90"/>
    </row>
    <row r="30" spans="1:9" ht="12.75">
      <c r="A30" s="178">
        <f t="shared" si="1"/>
        <v>39921</v>
      </c>
      <c r="B30" s="177">
        <f t="shared" si="0"/>
        <v>7</v>
      </c>
      <c r="C30" s="7"/>
      <c r="D30" s="7"/>
      <c r="E30" s="6">
        <f t="shared" si="2"/>
        <v>0</v>
      </c>
      <c r="F30" s="75">
        <f t="shared" si="3"/>
        <v>0</v>
      </c>
      <c r="G30" s="135">
        <f t="shared" si="4"/>
        <v>0</v>
      </c>
      <c r="H30" s="84">
        <f t="shared" si="5"/>
        <v>0</v>
      </c>
      <c r="I30" s="90"/>
    </row>
    <row r="31" spans="1:9" ht="12.75">
      <c r="A31" s="178">
        <f t="shared" si="1"/>
        <v>39922</v>
      </c>
      <c r="B31" s="177">
        <f t="shared" si="0"/>
        <v>1</v>
      </c>
      <c r="C31" s="7"/>
      <c r="D31" s="7"/>
      <c r="E31" s="6">
        <f t="shared" si="2"/>
        <v>0</v>
      </c>
      <c r="F31" s="75">
        <f t="shared" si="3"/>
        <v>0</v>
      </c>
      <c r="G31" s="135">
        <f t="shared" si="4"/>
        <v>0</v>
      </c>
      <c r="H31" s="84">
        <f t="shared" si="5"/>
        <v>0</v>
      </c>
      <c r="I31" s="90"/>
    </row>
    <row r="32" spans="1:9" ht="12.75">
      <c r="A32" s="178">
        <f t="shared" si="1"/>
        <v>39923</v>
      </c>
      <c r="B32" s="177">
        <f t="shared" si="0"/>
        <v>2</v>
      </c>
      <c r="C32" s="7"/>
      <c r="D32" s="7"/>
      <c r="E32" s="6">
        <f t="shared" si="2"/>
        <v>0</v>
      </c>
      <c r="F32" s="75">
        <f t="shared" si="3"/>
        <v>0</v>
      </c>
      <c r="G32" s="135">
        <f t="shared" si="4"/>
        <v>0</v>
      </c>
      <c r="H32" s="84">
        <f t="shared" si="5"/>
        <v>0</v>
      </c>
      <c r="I32" s="90"/>
    </row>
    <row r="33" spans="1:9" ht="12.75">
      <c r="A33" s="178">
        <f t="shared" si="1"/>
        <v>39924</v>
      </c>
      <c r="B33" s="177">
        <f t="shared" si="0"/>
        <v>3</v>
      </c>
      <c r="C33" s="7"/>
      <c r="D33" s="7"/>
      <c r="E33" s="6">
        <f t="shared" si="2"/>
        <v>0</v>
      </c>
      <c r="F33" s="75">
        <f t="shared" si="3"/>
        <v>0</v>
      </c>
      <c r="G33" s="135">
        <f t="shared" si="4"/>
        <v>0</v>
      </c>
      <c r="H33" s="84">
        <f t="shared" si="5"/>
        <v>0</v>
      </c>
      <c r="I33" s="90"/>
    </row>
    <row r="34" spans="1:9" ht="12.75">
      <c r="A34" s="178">
        <f t="shared" si="1"/>
        <v>39925</v>
      </c>
      <c r="B34" s="177">
        <f t="shared" si="0"/>
        <v>4</v>
      </c>
      <c r="C34" s="7"/>
      <c r="D34" s="7"/>
      <c r="E34" s="6">
        <f t="shared" si="2"/>
        <v>0</v>
      </c>
      <c r="F34" s="75">
        <f t="shared" si="3"/>
        <v>0</v>
      </c>
      <c r="G34" s="135">
        <f t="shared" si="4"/>
        <v>0</v>
      </c>
      <c r="H34" s="84">
        <f t="shared" si="5"/>
        <v>0</v>
      </c>
      <c r="I34" s="90"/>
    </row>
    <row r="35" spans="1:9" ht="12.75">
      <c r="A35" s="178">
        <f t="shared" si="1"/>
        <v>39926</v>
      </c>
      <c r="B35" s="177">
        <f t="shared" si="0"/>
        <v>5</v>
      </c>
      <c r="C35" s="7">
        <v>0</v>
      </c>
      <c r="D35" s="7">
        <v>0</v>
      </c>
      <c r="E35" s="6">
        <f t="shared" si="2"/>
        <v>0</v>
      </c>
      <c r="F35" s="75">
        <f t="shared" si="3"/>
        <v>0</v>
      </c>
      <c r="G35" s="135">
        <f t="shared" si="4"/>
        <v>0</v>
      </c>
      <c r="H35" s="84">
        <f t="shared" si="5"/>
        <v>0</v>
      </c>
      <c r="I35" s="90"/>
    </row>
    <row r="36" spans="1:9" ht="12.75">
      <c r="A36" s="178">
        <f t="shared" si="1"/>
        <v>39927</v>
      </c>
      <c r="B36" s="177">
        <f t="shared" si="0"/>
        <v>6</v>
      </c>
      <c r="C36" s="7"/>
      <c r="D36" s="7"/>
      <c r="E36" s="6">
        <f t="shared" si="2"/>
        <v>0</v>
      </c>
      <c r="F36" s="75">
        <f t="shared" si="3"/>
        <v>0</v>
      </c>
      <c r="G36" s="135">
        <f t="shared" si="4"/>
        <v>0</v>
      </c>
      <c r="H36" s="84">
        <f t="shared" si="5"/>
        <v>0</v>
      </c>
      <c r="I36" s="90"/>
    </row>
    <row r="37" spans="1:9" ht="12.75">
      <c r="A37" s="178">
        <f t="shared" si="1"/>
        <v>39928</v>
      </c>
      <c r="B37" s="177">
        <f t="shared" si="0"/>
        <v>7</v>
      </c>
      <c r="C37" s="7"/>
      <c r="D37" s="7"/>
      <c r="E37" s="6">
        <f t="shared" si="2"/>
        <v>0</v>
      </c>
      <c r="F37" s="75">
        <f t="shared" si="3"/>
        <v>0</v>
      </c>
      <c r="G37" s="135">
        <f t="shared" si="4"/>
        <v>0</v>
      </c>
      <c r="H37" s="84">
        <f t="shared" si="5"/>
        <v>0</v>
      </c>
      <c r="I37" s="90"/>
    </row>
    <row r="38" spans="1:9" ht="12.75">
      <c r="A38" s="178">
        <f t="shared" si="1"/>
        <v>39929</v>
      </c>
      <c r="B38" s="177">
        <f t="shared" si="0"/>
        <v>1</v>
      </c>
      <c r="C38" s="7"/>
      <c r="D38" s="7"/>
      <c r="E38" s="6">
        <f t="shared" si="2"/>
        <v>0</v>
      </c>
      <c r="F38" s="75">
        <f t="shared" si="3"/>
        <v>0</v>
      </c>
      <c r="G38" s="135">
        <f t="shared" si="4"/>
        <v>0</v>
      </c>
      <c r="H38" s="84">
        <f t="shared" si="5"/>
        <v>0</v>
      </c>
      <c r="I38" s="90"/>
    </row>
    <row r="39" spans="1:9" ht="12.75">
      <c r="A39" s="178">
        <f t="shared" si="1"/>
        <v>39930</v>
      </c>
      <c r="B39" s="177">
        <f t="shared" si="0"/>
        <v>2</v>
      </c>
      <c r="C39" s="7"/>
      <c r="D39" s="7"/>
      <c r="E39" s="6">
        <f t="shared" si="2"/>
        <v>0</v>
      </c>
      <c r="F39" s="75">
        <f t="shared" si="3"/>
        <v>0</v>
      </c>
      <c r="G39" s="135">
        <f t="shared" si="4"/>
        <v>0</v>
      </c>
      <c r="H39" s="84">
        <f t="shared" si="5"/>
        <v>0</v>
      </c>
      <c r="I39" s="90"/>
    </row>
    <row r="40" spans="1:9" ht="12.75">
      <c r="A40" s="178">
        <f t="shared" si="1"/>
        <v>39931</v>
      </c>
      <c r="B40" s="177">
        <f t="shared" si="0"/>
        <v>3</v>
      </c>
      <c r="C40" s="7"/>
      <c r="D40" s="7"/>
      <c r="E40" s="6">
        <f t="shared" si="2"/>
        <v>0</v>
      </c>
      <c r="F40" s="75">
        <f t="shared" si="3"/>
        <v>0</v>
      </c>
      <c r="G40" s="135">
        <f t="shared" si="4"/>
        <v>0</v>
      </c>
      <c r="H40" s="84">
        <f t="shared" si="5"/>
        <v>0</v>
      </c>
      <c r="I40" s="90"/>
    </row>
    <row r="41" spans="1:9" ht="12.75">
      <c r="A41" s="178">
        <f t="shared" si="1"/>
        <v>39932</v>
      </c>
      <c r="B41" s="177">
        <f t="shared" si="0"/>
        <v>4</v>
      </c>
      <c r="C41" s="7"/>
      <c r="D41" s="7"/>
      <c r="E41" s="6">
        <f t="shared" si="2"/>
        <v>0</v>
      </c>
      <c r="F41" s="75">
        <f t="shared" si="3"/>
        <v>0</v>
      </c>
      <c r="G41" s="135">
        <f t="shared" si="4"/>
        <v>0</v>
      </c>
      <c r="H41" s="84">
        <f t="shared" si="5"/>
        <v>0</v>
      </c>
      <c r="I41" s="90"/>
    </row>
    <row r="42" spans="1:9" ht="12.75">
      <c r="A42" s="178">
        <f t="shared" si="1"/>
        <v>39933</v>
      </c>
      <c r="B42" s="177">
        <f t="shared" si="0"/>
        <v>5</v>
      </c>
      <c r="C42" s="7"/>
      <c r="D42" s="7"/>
      <c r="E42" s="6">
        <f t="shared" si="2"/>
        <v>0</v>
      </c>
      <c r="F42" s="75">
        <f t="shared" si="3"/>
        <v>0</v>
      </c>
      <c r="G42" s="135">
        <f t="shared" si="4"/>
        <v>0</v>
      </c>
      <c r="H42" s="84">
        <f t="shared" si="5"/>
        <v>0</v>
      </c>
      <c r="I42" s="90"/>
    </row>
    <row r="43" spans="1:9" ht="13.5" thickBot="1">
      <c r="A43" s="150">
        <f t="shared" si="1"/>
        <v>39934</v>
      </c>
      <c r="B43" s="151">
        <f t="shared" si="0"/>
        <v>6</v>
      </c>
      <c r="C43" s="8"/>
      <c r="D43" s="8"/>
      <c r="E43" s="9">
        <f t="shared" si="2"/>
        <v>0</v>
      </c>
      <c r="F43" s="76">
        <f t="shared" si="3"/>
        <v>0</v>
      </c>
      <c r="G43" s="143">
        <f t="shared" si="4"/>
        <v>0</v>
      </c>
      <c r="H43" s="87">
        <f t="shared" si="5"/>
        <v>0</v>
      </c>
      <c r="I43" s="90"/>
    </row>
    <row r="44" spans="1:9" ht="12.75">
      <c r="A44" s="114"/>
      <c r="B44" s="103"/>
      <c r="C44" s="103"/>
      <c r="D44" s="103"/>
      <c r="E44" s="103"/>
      <c r="F44" s="103"/>
      <c r="G44" s="103"/>
      <c r="H44" s="103"/>
      <c r="I44" s="90"/>
    </row>
    <row r="45" spans="1:9" ht="12.75">
      <c r="A45" s="233" t="s">
        <v>44</v>
      </c>
      <c r="B45" s="234"/>
      <c r="C45" s="72" t="s">
        <v>47</v>
      </c>
      <c r="D45" s="74" t="s">
        <v>45</v>
      </c>
      <c r="E45" s="73" t="s">
        <v>46</v>
      </c>
      <c r="F45" s="27" t="s">
        <v>16</v>
      </c>
      <c r="G45" s="162"/>
      <c r="H45" s="163">
        <v>255.33</v>
      </c>
      <c r="I45" s="180" t="s">
        <v>2</v>
      </c>
    </row>
    <row r="46" spans="1:9" ht="12.75">
      <c r="A46" s="231" t="s">
        <v>39</v>
      </c>
      <c r="B46" s="232"/>
      <c r="C46" s="70">
        <v>0.5</v>
      </c>
      <c r="D46" s="71">
        <v>0</v>
      </c>
      <c r="E46" s="78">
        <f aca="true" t="shared" si="6" ref="E46:E51">C46*D46</f>
        <v>0</v>
      </c>
      <c r="F46" s="25" t="s">
        <v>17</v>
      </c>
      <c r="G46" s="26"/>
      <c r="H46" s="165">
        <v>14.04</v>
      </c>
      <c r="I46" s="180" t="s">
        <v>2</v>
      </c>
    </row>
    <row r="47" spans="1:9" ht="12.75">
      <c r="A47" s="231" t="s">
        <v>40</v>
      </c>
      <c r="B47" s="232"/>
      <c r="C47" s="70">
        <v>2</v>
      </c>
      <c r="D47" s="71">
        <v>0</v>
      </c>
      <c r="E47" s="78">
        <f t="shared" si="6"/>
        <v>0</v>
      </c>
      <c r="F47" s="27" t="s">
        <v>18</v>
      </c>
      <c r="G47" s="162"/>
      <c r="H47" s="163">
        <v>22.98</v>
      </c>
      <c r="I47" s="180" t="s">
        <v>2</v>
      </c>
    </row>
    <row r="48" spans="1:9" ht="12.75">
      <c r="A48" s="231" t="s">
        <v>41</v>
      </c>
      <c r="B48" s="232"/>
      <c r="C48" s="70">
        <v>96</v>
      </c>
      <c r="D48" s="71">
        <v>1</v>
      </c>
      <c r="E48" s="78">
        <f t="shared" si="6"/>
        <v>96</v>
      </c>
      <c r="F48" s="25" t="s">
        <v>19</v>
      </c>
      <c r="G48" s="26"/>
      <c r="H48" s="165">
        <v>199</v>
      </c>
      <c r="I48" s="180" t="s">
        <v>2</v>
      </c>
    </row>
    <row r="49" spans="1:9" ht="12.75">
      <c r="A49" s="231" t="s">
        <v>42</v>
      </c>
      <c r="B49" s="232"/>
      <c r="C49" s="70">
        <v>0</v>
      </c>
      <c r="D49" s="71">
        <v>0</v>
      </c>
      <c r="E49" s="78">
        <f t="shared" si="6"/>
        <v>0</v>
      </c>
      <c r="F49" s="27" t="s">
        <v>20</v>
      </c>
      <c r="G49" s="162"/>
      <c r="H49" s="163">
        <v>162</v>
      </c>
      <c r="I49" s="180" t="s">
        <v>2</v>
      </c>
    </row>
    <row r="50" spans="1:9" ht="12.75">
      <c r="A50" s="231" t="s">
        <v>43</v>
      </c>
      <c r="B50" s="232"/>
      <c r="C50" s="70">
        <v>0</v>
      </c>
      <c r="D50" s="71">
        <v>0</v>
      </c>
      <c r="E50" s="78">
        <f t="shared" si="6"/>
        <v>0</v>
      </c>
      <c r="F50" s="25" t="s">
        <v>21</v>
      </c>
      <c r="G50" s="26"/>
      <c r="H50" s="165">
        <v>19.5</v>
      </c>
      <c r="I50" s="180" t="s">
        <v>2</v>
      </c>
    </row>
    <row r="51" spans="1:9" ht="12.75">
      <c r="A51" s="231" t="s">
        <v>48</v>
      </c>
      <c r="B51" s="232"/>
      <c r="C51" s="81">
        <v>100</v>
      </c>
      <c r="D51" s="82">
        <v>12</v>
      </c>
      <c r="E51" s="166">
        <f t="shared" si="6"/>
        <v>1200</v>
      </c>
      <c r="F51" s="27" t="s">
        <v>22</v>
      </c>
      <c r="G51" s="162"/>
      <c r="H51" s="163">
        <v>33</v>
      </c>
      <c r="I51" s="180" t="s">
        <v>2</v>
      </c>
    </row>
    <row r="52" spans="1:9" ht="12.75">
      <c r="A52" s="235" t="s">
        <v>59</v>
      </c>
      <c r="B52" s="236"/>
      <c r="C52" s="229" t="s">
        <v>55</v>
      </c>
      <c r="D52" s="230"/>
      <c r="E52" s="83">
        <f>SUM(E46:E51)</f>
        <v>1296</v>
      </c>
      <c r="F52" s="24"/>
      <c r="G52" s="26"/>
      <c r="H52" s="167">
        <v>0</v>
      </c>
      <c r="I52" s="180"/>
    </row>
    <row r="53" spans="1:9" ht="12.75">
      <c r="A53" s="110"/>
      <c r="B53" s="90"/>
      <c r="C53" s="90"/>
      <c r="D53" s="90"/>
      <c r="E53" s="90"/>
      <c r="F53" s="28" t="s">
        <v>23</v>
      </c>
      <c r="G53" s="162"/>
      <c r="H53" s="168">
        <f>SUM(H45:H51)</f>
        <v>705.85</v>
      </c>
      <c r="I53" s="180" t="s">
        <v>2</v>
      </c>
    </row>
    <row r="54" spans="1:9" ht="12.75">
      <c r="A54" s="190" t="s">
        <v>65</v>
      </c>
      <c r="B54" s="90"/>
      <c r="C54" s="90"/>
      <c r="D54" s="90"/>
      <c r="E54" s="90"/>
      <c r="F54" s="26" t="s">
        <v>24</v>
      </c>
      <c r="G54" s="26"/>
      <c r="H54" s="169">
        <f>G9-H53+D9</f>
        <v>1294.1499436800045</v>
      </c>
      <c r="I54" s="181" t="s">
        <v>2</v>
      </c>
    </row>
    <row r="55" spans="1:256" s="1" customFormat="1" ht="12.75">
      <c r="A55" s="114"/>
      <c r="B55" s="103"/>
      <c r="C55" s="103"/>
      <c r="D55" s="103"/>
      <c r="E55" s="103"/>
      <c r="F55" s="103"/>
      <c r="G55" s="103"/>
      <c r="H55" s="103"/>
      <c r="I55" s="90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2.75" hidden="1">
      <c r="A56" s="114"/>
      <c r="B56" s="103"/>
      <c r="C56" s="103"/>
      <c r="D56" s="103"/>
      <c r="E56" s="103"/>
      <c r="F56" s="103"/>
      <c r="G56" s="103"/>
      <c r="H56" s="103"/>
      <c r="I56" s="90"/>
    </row>
    <row r="57" spans="1:9" ht="12.75" hidden="1">
      <c r="A57" s="110"/>
      <c r="B57" s="90"/>
      <c r="C57" s="90"/>
      <c r="D57" s="90"/>
      <c r="E57" s="90"/>
      <c r="F57" s="90"/>
      <c r="G57" s="90"/>
      <c r="H57" s="90"/>
      <c r="I57" s="90"/>
    </row>
    <row r="58" spans="1:9" s="1" customFormat="1" ht="12.75" customHeight="1">
      <c r="A58" s="110"/>
      <c r="B58" s="90"/>
      <c r="C58" s="90"/>
      <c r="D58" s="90"/>
      <c r="E58" s="90"/>
      <c r="F58" s="90"/>
      <c r="G58" s="90"/>
      <c r="H58" s="90"/>
      <c r="I58" s="90"/>
    </row>
  </sheetData>
  <mergeCells count="20">
    <mergeCell ref="A1:B1"/>
    <mergeCell ref="C1:D1"/>
    <mergeCell ref="B2:F2"/>
    <mergeCell ref="B5:C5"/>
    <mergeCell ref="E5:G5"/>
    <mergeCell ref="B6:C6"/>
    <mergeCell ref="B7:C7"/>
    <mergeCell ref="B8:C8"/>
    <mergeCell ref="B9:C9"/>
    <mergeCell ref="E9:F9"/>
    <mergeCell ref="A12:B12"/>
    <mergeCell ref="A45:B45"/>
    <mergeCell ref="A46:B46"/>
    <mergeCell ref="A51:B51"/>
    <mergeCell ref="A52:B52"/>
    <mergeCell ref="C52:D52"/>
    <mergeCell ref="A47:B47"/>
    <mergeCell ref="A48:B48"/>
    <mergeCell ref="A49:B49"/>
    <mergeCell ref="A50:B50"/>
  </mergeCells>
  <conditionalFormatting sqref="G13 C13:E13">
    <cfRule type="expression" priority="1" dxfId="1" stopIfTrue="1">
      <formula>WEEKDAY($A13)=1</formula>
    </cfRule>
    <cfRule type="expression" priority="2" dxfId="2" stopIfTrue="1">
      <formula>WEEKDAY($A13)=7</formula>
    </cfRule>
  </conditionalFormatting>
  <conditionalFormatting sqref="B13">
    <cfRule type="expression" priority="3" dxfId="3" stopIfTrue="1">
      <formula>WEEKDAY($A13)=1</formula>
    </cfRule>
    <cfRule type="expression" priority="4" dxfId="2" stopIfTrue="1">
      <formula>WEEKDAY($A13)=7</formula>
    </cfRule>
  </conditionalFormatting>
  <conditionalFormatting sqref="H13">
    <cfRule type="expression" priority="5" dxfId="1" stopIfTrue="1">
      <formula>WEEKDAY($A13)=1</formula>
    </cfRule>
    <cfRule type="expression" priority="6" dxfId="4" stopIfTrue="1">
      <formula>WEEKDAY($A13)&gt;1</formula>
    </cfRule>
  </conditionalFormatting>
  <conditionalFormatting sqref="F13">
    <cfRule type="expression" priority="7" dxfId="1" stopIfTrue="1">
      <formula>WEEKDAY($A13)=1</formula>
    </cfRule>
    <cfRule type="expression" priority="8" dxfId="2" stopIfTrue="1">
      <formula>WEEKDAY($A13)=7</formula>
    </cfRule>
  </conditionalFormatting>
  <conditionalFormatting sqref="A14:B43 A13">
    <cfRule type="expression" priority="9" dxfId="3" stopIfTrue="1">
      <formula>WEEKDAY($A13)=1</formula>
    </cfRule>
    <cfRule type="expression" priority="10" dxfId="2" stopIfTrue="1">
      <formula>WEEKDAY($A13)=7</formula>
    </cfRule>
    <cfRule type="expression" priority="11" dxfId="3" stopIfTrue="1">
      <formula>OR($A13=$H$5,$A13=$H$6,$A13=$H$7,$A13=$H$8,$A13=$H$9)</formula>
    </cfRule>
  </conditionalFormatting>
  <conditionalFormatting sqref="C14:C43">
    <cfRule type="expression" priority="12" dxfId="1" stopIfTrue="1">
      <formula>WEEKDAY($A14)=1</formula>
    </cfRule>
    <cfRule type="expression" priority="13" dxfId="2" stopIfTrue="1">
      <formula>WEEKDAY($A14)=7</formula>
    </cfRule>
    <cfRule type="expression" priority="14" dxfId="1" stopIfTrue="1">
      <formula>OR($A14=$H$5,$A14=$H$6,$A14=$H$7,$A14=$H$8,$A14=$H$9)</formula>
    </cfRule>
  </conditionalFormatting>
  <conditionalFormatting sqref="G14:G43 D14:E43">
    <cfRule type="expression" priority="15" dxfId="1" stopIfTrue="1">
      <formula>WEEKDAY($A14)=1</formula>
    </cfRule>
    <cfRule type="expression" priority="16" dxfId="2" stopIfTrue="1">
      <formula>WEEKDAY($A14)=7</formula>
    </cfRule>
    <cfRule type="expression" priority="17" dxfId="1" stopIfTrue="1">
      <formula>OR($A14=$H$5,$A14=$H$6,$A14=$H$7,$A14=$H$8,$A14=$H$9)</formula>
    </cfRule>
  </conditionalFormatting>
  <conditionalFormatting sqref="F14:F43">
    <cfRule type="expression" priority="18" dxfId="1" stopIfTrue="1">
      <formula>WEEKDAY($A14)=1</formula>
    </cfRule>
    <cfRule type="expression" priority="19" dxfId="2" stopIfTrue="1">
      <formula>WEEKDAY($A14)=7</formula>
    </cfRule>
    <cfRule type="expression" priority="20" dxfId="1" stopIfTrue="1">
      <formula>OR($A14=$H$5,$A14=$H$6,$A14=$H$7,$A14=$H$8,$A14=$H$9)</formula>
    </cfRule>
  </conditionalFormatting>
  <conditionalFormatting sqref="H14:H43">
    <cfRule type="expression" priority="21" dxfId="1" stopIfTrue="1">
      <formula>WEEKDAY($A14)=1</formula>
    </cfRule>
    <cfRule type="expression" priority="22" dxfId="4" stopIfTrue="1">
      <formula>WEEKDAY($A14)&gt;1</formula>
    </cfRule>
    <cfRule type="expression" priority="23" dxfId="1" stopIfTrue="1">
      <formula>OR($A14=$H$5,$A14=$H$6,$A14=$H$7,$A14=$H$8,$A14=$H$9)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A9"/>
  <sheetViews>
    <sheetView workbookViewId="0" topLeftCell="A1">
      <selection activeCell="A1" sqref="A1"/>
    </sheetView>
  </sheetViews>
  <sheetFormatPr defaultColWidth="11.421875" defaultRowHeight="12.75"/>
  <sheetData>
    <row r="2" ht="12.75">
      <c r="A2" t="s">
        <v>70</v>
      </c>
    </row>
    <row r="4" ht="12.75">
      <c r="A4" t="s">
        <v>69</v>
      </c>
    </row>
    <row r="5" ht="12.75">
      <c r="A5" t="s">
        <v>74</v>
      </c>
    </row>
    <row r="6" ht="12.75">
      <c r="A6" t="s">
        <v>73</v>
      </c>
    </row>
    <row r="7" ht="12.75">
      <c r="A7" t="s">
        <v>71</v>
      </c>
    </row>
    <row r="8" ht="12.75">
      <c r="A8" t="s">
        <v>72</v>
      </c>
    </row>
    <row r="9" ht="12.75">
      <c r="A9" t="s">
        <v>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 und Lohnberechnung 2009 mit EXCEL (Makro)</dc:title>
  <dc:subject/>
  <dc:creator>gossens</dc:creator>
  <cp:keywords/>
  <dc:description/>
  <cp:lastModifiedBy>Wolfgang</cp:lastModifiedBy>
  <dcterms:created xsi:type="dcterms:W3CDTF">2000-03-16T14:16:40Z</dcterms:created>
  <dcterms:modified xsi:type="dcterms:W3CDTF">2009-03-25T15:05:10Z</dcterms:modified>
  <cp:category/>
  <cp:version/>
  <cp:contentType/>
  <cp:contentStatus/>
</cp:coreProperties>
</file>